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50" windowHeight="9615" tabRatio="638"/>
  </bookViews>
  <sheets>
    <sheet name="Personal File" sheetId="4" r:id="rId1"/>
    <sheet name="Skills" sheetId="15" r:id="rId2"/>
    <sheet name="Spells" sheetId="18" r:id="rId3"/>
    <sheet name="Feats" sheetId="21" r:id="rId4"/>
    <sheet name="Martial" sheetId="6" r:id="rId5"/>
    <sheet name="Equipment" sheetId="19" r:id="rId6"/>
    <sheet name="Animal" sheetId="20" r:id="rId7"/>
  </sheets>
  <definedNames>
    <definedName name="OLE_LINK1" localSheetId="3">Feats!#REF!</definedName>
    <definedName name="_xlnm.Print_Area" localSheetId="6">Animal!$A$1:$H$12</definedName>
    <definedName name="_xlnm.Print_Area" localSheetId="5">Equipment!#REF!</definedName>
    <definedName name="_xlnm.Print_Area" localSheetId="3">Feats!#REF!</definedName>
    <definedName name="_xlnm.Print_Area" localSheetId="4">Martial!#REF!</definedName>
    <definedName name="_xlnm.Print_Area" localSheetId="0">'Personal File'!$A$1:$H$30</definedName>
    <definedName name="_xlnm.Print_Area" localSheetId="1">Skills!$A$1:$K$26</definedName>
    <definedName name="_xlnm.Print_Area" localSheetId="2">Spells!$A$1:$I$20</definedName>
  </definedNames>
  <calcPr calcId="145621"/>
</workbook>
</file>

<file path=xl/calcChain.xml><?xml version="1.0" encoding="utf-8"?>
<calcChain xmlns="http://schemas.openxmlformats.org/spreadsheetml/2006/main">
  <c r="C16" i="4" l="1"/>
  <c r="C15" i="4"/>
  <c r="C14" i="4"/>
  <c r="C13" i="4"/>
  <c r="C12" i="4"/>
  <c r="C11" i="4"/>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I39" i="15" l="1"/>
  <c r="I38" i="15"/>
  <c r="I34" i="15"/>
  <c r="I33" i="15"/>
  <c r="I32" i="15"/>
  <c r="I28" i="15"/>
  <c r="I26" i="15"/>
  <c r="I23" i="15"/>
  <c r="I22" i="15"/>
  <c r="I21" i="15"/>
  <c r="I11" i="15"/>
  <c r="I9" i="15"/>
  <c r="H9" i="6" l="1"/>
  <c r="H3" i="6"/>
  <c r="H4" i="6"/>
  <c r="H5" i="6"/>
  <c r="H6" i="6"/>
  <c r="E15" i="4"/>
  <c r="B14" i="19"/>
  <c r="B18" i="19"/>
  <c r="B19" i="19"/>
  <c r="C3" i="21"/>
  <c r="C4" i="21"/>
  <c r="C5" i="21"/>
  <c r="C6" i="21"/>
  <c r="C7" i="21"/>
  <c r="C8" i="21"/>
  <c r="C9" i="21"/>
  <c r="C10" i="21"/>
  <c r="C11" i="21"/>
  <c r="C7" i="4"/>
  <c r="C9" i="4"/>
  <c r="C8" i="4"/>
  <c r="D22" i="15"/>
  <c r="E22" i="15" s="1"/>
  <c r="D28" i="15"/>
  <c r="E28" i="15" s="1"/>
  <c r="D16" i="15"/>
  <c r="E16" i="15" s="1"/>
  <c r="G16" i="15" s="1"/>
  <c r="I16" i="15" s="1"/>
  <c r="G17" i="6"/>
  <c r="B16" i="6"/>
  <c r="D21" i="15"/>
  <c r="E21" i="15" s="1"/>
  <c r="D36" i="15"/>
  <c r="E36" i="15" s="1"/>
  <c r="G36" i="15" s="1"/>
  <c r="I36" i="15" s="1"/>
  <c r="D33" i="15"/>
  <c r="E33" i="15" s="1"/>
  <c r="B34" i="19"/>
  <c r="B39" i="19"/>
  <c r="D38" i="15"/>
  <c r="E38" i="15" s="1"/>
  <c r="E16" i="4"/>
  <c r="D35" i="15"/>
  <c r="E35" i="15" s="1"/>
  <c r="G35" i="15" s="1"/>
  <c r="I35" i="15" s="1"/>
  <c r="D37" i="15"/>
  <c r="E37" i="15" s="1"/>
  <c r="G37" i="15" s="1"/>
  <c r="I37" i="15" s="1"/>
  <c r="D34" i="15"/>
  <c r="E34" i="15" s="1"/>
  <c r="D30" i="15"/>
  <c r="E30" i="15" s="1"/>
  <c r="G30" i="15" s="1"/>
  <c r="I30" i="15" s="1"/>
  <c r="D39" i="15"/>
  <c r="E39" i="15" s="1"/>
  <c r="D26" i="15"/>
  <c r="E26" i="15" s="1"/>
  <c r="D32" i="15"/>
  <c r="E32" i="15" s="1"/>
  <c r="D23" i="15"/>
  <c r="E23" i="15" s="1"/>
  <c r="D11" i="15"/>
  <c r="E11" i="15" s="1"/>
  <c r="D9" i="15"/>
  <c r="E9" i="15" s="1"/>
  <c r="D40" i="15"/>
  <c r="E40" i="15" s="1"/>
  <c r="G40" i="15" s="1"/>
  <c r="I40" i="15" s="1"/>
  <c r="D31" i="15"/>
  <c r="E31" i="15" s="1"/>
  <c r="G31" i="15" s="1"/>
  <c r="I31" i="15" s="1"/>
  <c r="D29" i="15"/>
  <c r="E29" i="15" s="1"/>
  <c r="G29" i="15" s="1"/>
  <c r="I29" i="15" s="1"/>
  <c r="D27" i="15"/>
  <c r="E27" i="15" s="1"/>
  <c r="G27" i="15" s="1"/>
  <c r="I27" i="15" s="1"/>
  <c r="D25" i="15"/>
  <c r="E25" i="15" s="1"/>
  <c r="G25" i="15" s="1"/>
  <c r="I25" i="15" s="1"/>
  <c r="D24" i="15"/>
  <c r="E24" i="15" s="1"/>
  <c r="G24" i="15" s="1"/>
  <c r="I24"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c r="G7" i="15" s="1"/>
  <c r="I7" i="15" s="1"/>
  <c r="D6" i="15"/>
  <c r="E6" i="15" s="1"/>
  <c r="G6" i="15" s="1"/>
  <c r="I6" i="15" s="1"/>
  <c r="D5" i="15"/>
  <c r="E5" i="15" s="1"/>
  <c r="G5" i="15" s="1"/>
  <c r="I5" i="15" s="1"/>
  <c r="D4" i="15"/>
  <c r="E4" i="15" s="1"/>
  <c r="G4" i="15" s="1"/>
  <c r="I4" i="15" s="1"/>
  <c r="D3" i="15"/>
  <c r="E3" i="15" s="1"/>
  <c r="G3" i="15" s="1"/>
  <c r="I3" i="15" s="1"/>
  <c r="B27" i="19" l="1"/>
  <c r="E12" i="4"/>
</calcChain>
</file>

<file path=xl/comments1.xml><?xml version="1.0" encoding="utf-8"?>
<comments xmlns="http://schemas.openxmlformats.org/spreadsheetml/2006/main">
  <authors>
    <author>Alexis Álvarez</author>
  </authors>
  <commentList>
    <comment ref="E11" authorId="0">
      <text>
        <r>
          <rPr>
            <sz val="12"/>
            <color indexed="81"/>
            <rFont val="Times New Roman"/>
            <family val="1"/>
          </rPr>
          <t>See PHB 162</t>
        </r>
      </text>
    </comment>
    <comment ref="E13" authorId="0">
      <text>
        <r>
          <rPr>
            <sz val="12"/>
            <color indexed="81"/>
            <rFont val="Times New Roman"/>
            <family val="1"/>
          </rPr>
          <t>[(3 * 8 Druid) * 75%] + (3 * 1 Con)</t>
        </r>
      </text>
    </comment>
  </commentList>
</comments>
</file>

<file path=xl/comments2.xml><?xml version="1.0" encoding="utf-8"?>
<comments xmlns="http://schemas.openxmlformats.org/spreadsheetml/2006/main">
  <authors>
    <author>Alexis Álvarez</author>
  </authors>
  <commentList>
    <comment ref="F16" authorId="0">
      <text>
        <r>
          <rPr>
            <sz val="12"/>
            <color indexed="81"/>
            <rFont val="Times New Roman"/>
            <family val="1"/>
          </rPr>
          <t>Druidic bonus</t>
        </r>
      </text>
    </comment>
    <comment ref="F17" authorId="0">
      <text>
        <r>
          <rPr>
            <sz val="12"/>
            <color indexed="81"/>
            <rFont val="Times New Roman"/>
            <family val="1"/>
          </rPr>
          <t>Druidic bonus</t>
        </r>
      </text>
    </comment>
    <comment ref="F36" authorId="0">
      <text>
        <r>
          <rPr>
            <sz val="12"/>
            <color indexed="81"/>
            <rFont val="Times New Roman"/>
            <family val="1"/>
          </rPr>
          <t>Druidic bonus</t>
        </r>
      </text>
    </comment>
  </commentList>
</comments>
</file>

<file path=xl/comments3.xml><?xml version="1.0" encoding="utf-8"?>
<comments xmlns="http://schemas.openxmlformats.org/spreadsheetml/2006/main">
  <authors>
    <author>Alexis Álvarez</author>
  </authors>
  <commentList>
    <comment ref="D10" authorId="0">
      <text>
        <r>
          <rPr>
            <sz val="12"/>
            <color indexed="81"/>
            <rFont val="Times New Roman"/>
            <family val="1"/>
          </rPr>
          <t>Sulphur or phosphorous</t>
        </r>
      </text>
    </comment>
    <comment ref="D13" authorId="0">
      <text>
        <r>
          <rPr>
            <sz val="12"/>
            <color indexed="81"/>
            <rFont val="Times New Roman"/>
            <family val="1"/>
          </rPr>
          <t>Prism, lens, or monocle</t>
        </r>
      </text>
    </comment>
    <comment ref="D14" authorId="0">
      <text>
        <r>
          <rPr>
            <sz val="12"/>
            <color indexed="81"/>
            <rFont val="Times New Roman"/>
            <family val="1"/>
          </rPr>
          <t>Druidic symbol</t>
        </r>
      </text>
    </comment>
    <comment ref="D15" authorId="0">
      <text>
        <r>
          <rPr>
            <sz val="12"/>
            <color indexed="81"/>
            <rFont val="Times New Roman"/>
            <family val="1"/>
          </rPr>
          <t>Druidic symbol</t>
        </r>
      </text>
    </comment>
    <comment ref="D19" authorId="0">
      <text>
        <r>
          <rPr>
            <sz val="12"/>
            <color indexed="81"/>
            <rFont val="Times New Roman"/>
            <family val="1"/>
          </rPr>
          <t>Druidic symbol</t>
        </r>
      </text>
    </comment>
    <comment ref="D22" authorId="0">
      <text>
        <r>
          <rPr>
            <sz val="12"/>
            <color indexed="81"/>
            <rFont val="Times New Roman"/>
            <family val="1"/>
          </rPr>
          <t>Druidic symbol</t>
        </r>
      </text>
    </comment>
    <comment ref="D23" authorId="0">
      <text>
        <r>
          <rPr>
            <sz val="12"/>
            <color indexed="81"/>
            <rFont val="Times New Roman"/>
            <family val="1"/>
          </rPr>
          <t>Druidic symbol</t>
        </r>
      </text>
    </comment>
    <comment ref="D24" authorId="0">
      <text>
        <r>
          <rPr>
            <sz val="12"/>
            <color indexed="81"/>
            <rFont val="Times New Roman"/>
            <family val="1"/>
          </rPr>
          <t>Druidic symbol</t>
        </r>
      </text>
    </comment>
    <comment ref="D25" authorId="0">
      <text>
        <r>
          <rPr>
            <sz val="12"/>
            <color indexed="81"/>
            <rFont val="Times New Roman"/>
            <family val="1"/>
          </rPr>
          <t>Druidic symbol</t>
        </r>
      </text>
    </comment>
    <comment ref="D26" authorId="0">
      <text>
        <r>
          <rPr>
            <sz val="12"/>
            <color indexed="81"/>
            <rFont val="Times New Roman"/>
            <family val="1"/>
          </rPr>
          <t>grasshopper leg</t>
        </r>
      </text>
    </comment>
    <comment ref="D27" authorId="0">
      <text>
        <r>
          <rPr>
            <sz val="12"/>
            <color indexed="81"/>
            <rFont val="Times New Roman"/>
            <family val="1"/>
          </rPr>
          <t>Pinch of dirt</t>
        </r>
      </text>
    </comment>
    <comment ref="D28" authorId="0">
      <text>
        <r>
          <rPr>
            <sz val="12"/>
            <color indexed="81"/>
            <rFont val="Times New Roman"/>
            <family val="1"/>
          </rPr>
          <t>Druidic symbol</t>
        </r>
      </text>
    </comment>
    <comment ref="D29" authorId="0">
      <text>
        <r>
          <rPr>
            <sz val="12"/>
            <color indexed="81"/>
            <rFont val="Times New Roman"/>
            <family val="1"/>
          </rPr>
          <t>Druidic symbol</t>
        </r>
      </text>
    </comment>
    <comment ref="D31" authorId="0">
      <text>
        <r>
          <rPr>
            <sz val="12"/>
            <color indexed="81"/>
            <rFont val="Times New Roman"/>
            <family val="1"/>
          </rPr>
          <t>Druidic symbol</t>
        </r>
      </text>
    </comment>
    <comment ref="D33" authorId="0">
      <text>
        <r>
          <rPr>
            <sz val="12"/>
            <color indexed="81"/>
            <rFont val="Times New Roman"/>
            <family val="1"/>
          </rPr>
          <t>Druidic symbol</t>
        </r>
      </text>
    </comment>
    <comment ref="D35" authorId="0">
      <text>
        <r>
          <rPr>
            <sz val="12"/>
            <color indexed="81"/>
            <rFont val="Times New Roman"/>
            <family val="1"/>
          </rPr>
          <t>Druidic symbol</t>
        </r>
      </text>
    </comment>
  </commentList>
</comments>
</file>

<file path=xl/comments4.xml><?xml version="1.0" encoding="utf-8"?>
<comments xmlns="http://schemas.openxmlformats.org/spreadsheetml/2006/main">
  <authors>
    <author>Alexis Álvarez</author>
  </authors>
  <commentList>
    <comment ref="F2" authorId="0">
      <text>
        <r>
          <rPr>
            <sz val="12"/>
            <color indexed="81"/>
            <rFont val="Times New Roman"/>
            <family val="1"/>
          </rPr>
          <t xml:space="preserve">You have a knack for magical endeavors.
</t>
        </r>
        <r>
          <rPr>
            <b/>
            <sz val="12"/>
            <color indexed="81"/>
            <rFont val="Times New Roman"/>
            <family val="1"/>
          </rPr>
          <t>Benefit:</t>
        </r>
        <r>
          <rPr>
            <sz val="12"/>
            <color indexed="81"/>
            <rFont val="Times New Roman"/>
            <family val="1"/>
          </rPr>
          <t xml:space="preserve">  You get a +2 bonus on all Spellcraft checks and Use Magic Device checks.
PHB 97</t>
        </r>
      </text>
    </comment>
    <comment ref="F3" authorId="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 xml:space="preserve"> You get a +4 bonus on Concentration checks made to cast a spell or use a spell-like ability while on the defensive (see Casting on the Defensive, page 140) or while you are grappling or pinned.
PHB 92</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5" authorId="0">
      <text>
        <r>
          <rPr>
            <sz val="12"/>
            <color indexed="81"/>
            <rFont val="Times New Roman"/>
            <family val="1"/>
          </rPr>
          <t>A well hung pack can make the difference between stamina and fatigue.  This equipment frame (10 gp) is a light (5 lb) steel harness that centers weight upon the hips rather than the shoulders.  Bristling with one-way hooks, the frame can be loaded with rucksack, waterskins, weaponry, map scrolls, and all manner of equipment in easy reach.  For an added 3 sp, a canvas fly drapes over the frame, protecting equipment and body alike from even torrential rains.  Shifts encumbrance level down one category when used.</t>
        </r>
      </text>
    </comment>
    <comment ref="A6" authorId="0">
      <text>
        <r>
          <rPr>
            <b/>
            <sz val="12"/>
            <color indexed="81"/>
            <rFont val="Times New Roman"/>
            <family val="1"/>
          </rPr>
          <t xml:space="preserve">Price (Item Level):  </t>
        </r>
        <r>
          <rPr>
            <sz val="12"/>
            <color indexed="81"/>
            <rFont val="Times New Roman"/>
            <family val="1"/>
          </rPr>
          <t xml:space="preserve">500 gp (3rd) (least), 2,000 gp (6th) (lesser), or 8,000 gp (11th)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dun and ecru diamond is incredibly durable.
An iron ward diamond lends its toughness to armor, helping it absorb blows in combat.
</t>
        </r>
        <r>
          <rPr>
            <b/>
            <sz val="12"/>
            <color indexed="81"/>
            <rFont val="Times New Roman"/>
            <family val="1"/>
          </rPr>
          <t xml:space="preserve">Least:  </t>
        </r>
        <r>
          <rPr>
            <sz val="12"/>
            <color indexed="81"/>
            <rFont val="Times New Roman"/>
            <family val="1"/>
          </rPr>
          <t>The least version of this augment crystal grants you damage reduction 1/—.  This damage reduction stacks with similar damage reduction granted by any other source. Once the clasp has prevented a total of 10 points of damage, it becomes inert until the following day.
MIC 26</t>
        </r>
      </text>
    </comment>
    <comment ref="A24" authorId="0">
      <text>
        <r>
          <rPr>
            <sz val="12"/>
            <color indexed="81"/>
            <rFont val="Times New Roman"/>
            <family val="1"/>
          </rPr>
          <t>A spellstone replaces any material component for any spell of level 4 or lower, and is not used up in the casting of a spell as a material component is.  It cannot be used to brew potions, scribe scrolls or craft items, but it also gives a spellcaster the ability to prepare or spontaneously cast a spell using a spell slot one level lower than normal.  This means a wizard, cleric, druid, etc. can prepare a single 2nd-level spell in a 1st-level spell slot, or a 1st-level spell enhanced by an Empower Spell metamagic feat (which normally takes up a spell slot 2 levels higher than the spell’s actual level) as a 2nd-level spell rather than a 3rd-level spell.  A sorcerer, bard or other spontaneous spellcaster can similarly cast a spell using a spell slot one level lower than normal.</t>
        </r>
      </text>
    </comment>
  </commentList>
</comments>
</file>

<file path=xl/sharedStrings.xml><?xml version="1.0" encoding="utf-8"?>
<sst xmlns="http://schemas.openxmlformats.org/spreadsheetml/2006/main" count="625" uniqueCount="336">
  <si>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</si>
  <si>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</si>
  <si>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</si>
  <si>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</si>
  <si>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</si>
  <si>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</si>
  <si>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</si>
  <si>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</si>
  <si>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</si>
  <si>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</si>
  <si>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</si>
  <si>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</si>
  <si>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</si>
  <si>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</si>
  <si>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</si>
  <si>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</si>
  <si>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</si>
  <si>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</si>
  <si>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</si>
  <si>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</si>
  <si>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</si>
  <si>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</si>
  <si>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</si>
  <si>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</si>
  <si>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</si>
  <si>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</si>
  <si>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</si>
  <si>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</si>
  <si>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</si>
  <si>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</si>
  <si>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</si>
  <si>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</si>
  <si>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</si>
  <si>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</si>
  <si>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</si>
  <si>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Base AC:</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</si>
  <si>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</si>
  <si>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</si>
  <si>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</si>
  <si>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</si>
  <si>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</si>
  <si>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</si>
  <si>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</si>
  <si>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</si>
  <si>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</si>
  <si>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</si>
  <si>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</si>
  <si>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</si>
  <si>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</si>
  <si>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</si>
  <si>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</si>
  <si>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</si>
  <si>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</si>
  <si>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</si>
  <si>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</si>
  <si>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</si>
  <si>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</si>
  <si>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</si>
  <si>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</si>
  <si>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</si>
  <si>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</si>
  <si>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</si>
  <si>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</si>
  <si>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</si>
  <si>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</si>
  <si>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</si>
  <si>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</si>
  <si>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</si>
  <si>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</si>
  <si>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</si>
  <si>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</si>
  <si>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</si>
  <si>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</si>
  <si>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</si>
  <si>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</si>
  <si>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</si>
  <si>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</si>
  <si>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</si>
  <si>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</si>
  <si>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</si>
  <si>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</si>
  <si>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</si>
  <si>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</si>
  <si>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Range</t>
  </si>
  <si>
    <t>Fortitude</t>
  </si>
  <si>
    <t>Reflex</t>
  </si>
  <si>
    <t>Will</t>
  </si>
  <si>
    <t>Armor &amp; Shield</t>
  </si>
  <si>
    <t>Missiles</t>
  </si>
  <si>
    <t>Resistance</t>
  </si>
  <si>
    <t>Abjuration</t>
  </si>
  <si>
    <t>Touch</t>
  </si>
  <si>
    <t>1 minute</t>
  </si>
  <si>
    <t>+1 all saves</t>
  </si>
  <si>
    <t>Detect Magic</t>
  </si>
  <si>
    <t>Universal</t>
  </si>
  <si>
    <t>1 min/lvl</t>
  </si>
  <si>
    <t>must concentrate</t>
  </si>
  <si>
    <t>Instant</t>
  </si>
  <si>
    <t>Read Magic</t>
  </si>
  <si>
    <t>Personal</t>
  </si>
  <si>
    <t>10 min/lvl</t>
  </si>
  <si>
    <t>Conjuration</t>
  </si>
  <si>
    <t>1 hour/lvl</t>
  </si>
  <si>
    <t>1 rnd/lvl</t>
  </si>
  <si>
    <t>Evocation</t>
  </si>
  <si>
    <t>Lb. Capacity:</t>
  </si>
  <si>
    <t>Lb. Carried:</t>
  </si>
  <si>
    <t>Base Speed:</t>
  </si>
  <si>
    <t>+0</t>
  </si>
  <si>
    <t>Spell</t>
  </si>
  <si>
    <t>Cast?</t>
  </si>
  <si>
    <t>¨</t>
  </si>
  <si>
    <t>Languages</t>
  </si>
  <si>
    <t>School</t>
  </si>
  <si>
    <t>60’</t>
  </si>
  <si>
    <t>10’</t>
  </si>
  <si>
    <t>Equipment Worn</t>
  </si>
  <si>
    <t>Item</t>
  </si>
  <si>
    <t>Mass</t>
  </si>
  <si>
    <t>Effects/</t>
  </si>
  <si>
    <t>Notes</t>
  </si>
  <si>
    <t>Equipment Carried</t>
  </si>
  <si>
    <t>Weight on Hand:</t>
  </si>
  <si>
    <t>Horse Encumbrance:</t>
  </si>
  <si>
    <t>Check</t>
  </si>
  <si>
    <t>Arcane</t>
  </si>
  <si>
    <t>Speed</t>
  </si>
  <si>
    <t>Age:</t>
  </si>
  <si>
    <t>Region:</t>
  </si>
  <si>
    <t>Light</t>
  </si>
  <si>
    <t>25’ + 2½’/lvl</t>
  </si>
  <si>
    <t>Stash (not available)</t>
  </si>
  <si>
    <t>Base 0</t>
  </si>
  <si>
    <t>Base 2</t>
  </si>
  <si>
    <t>+1</t>
  </si>
  <si>
    <t>Prepared Spells</t>
  </si>
  <si>
    <t>Speak Language</t>
  </si>
  <si>
    <t>x2</t>
  </si>
  <si>
    <t>Create Water</t>
  </si>
  <si>
    <t>2 gallons/level</t>
  </si>
  <si>
    <t>Cure Minor Wounds</t>
  </si>
  <si>
    <t>1 HP</t>
  </si>
  <si>
    <t>Detect Poison</t>
  </si>
  <si>
    <t>Divination</t>
  </si>
  <si>
    <t>Guidance</t>
  </si>
  <si>
    <t>+1 to attack</t>
  </si>
  <si>
    <t>Mending</t>
  </si>
  <si>
    <t>Transmut.</t>
  </si>
  <si>
    <t>see PHB 227</t>
  </si>
  <si>
    <t>Purify Food/Drk.</t>
  </si>
  <si>
    <t>Cure Light Wounds</t>
  </si>
  <si>
    <t>1d8 + 5 HP</t>
  </si>
  <si>
    <t>Endure Elements</t>
  </si>
  <si>
    <t>24 hours</t>
  </si>
  <si>
    <t>Element (5)</t>
  </si>
  <si>
    <t>Magic Stone</t>
  </si>
  <si>
    <t>30 minutes</t>
  </si>
  <si>
    <t>see PHB 225</t>
  </si>
  <si>
    <t>Obscuring Mist</t>
  </si>
  <si>
    <t>10-m radius</t>
  </si>
  <si>
    <t>1 day/lvl</t>
  </si>
  <si>
    <t>see PHB 218</t>
  </si>
  <si>
    <t>Speak with Animals</t>
  </si>
  <si>
    <t>see PHB 207</t>
  </si>
  <si>
    <t>see PHB 232</t>
  </si>
  <si>
    <t>see PHB 246</t>
  </si>
  <si>
    <t>Virtue</t>
  </si>
  <si>
    <t>30’ radius</t>
  </si>
  <si>
    <t>see PHB 208</t>
  </si>
  <si>
    <t>+1 HP to target</t>
  </si>
  <si>
    <t>Knowledge:  Nature</t>
  </si>
  <si>
    <t>Knowledge:  Arcana</t>
  </si>
  <si>
    <t>Knowledge:  Religion</t>
  </si>
  <si>
    <t>1 cu. m /3 caster levels</t>
  </si>
  <si>
    <t>400’ + 40’/lvl</t>
  </si>
  <si>
    <t>Longstrider</t>
  </si>
  <si>
    <t>Bag of Holding (600 lbs.) (not available)</t>
  </si>
  <si>
    <t>Sleight of Hand</t>
  </si>
  <si>
    <t>Survival</t>
  </si>
  <si>
    <t>+3</t>
  </si>
  <si>
    <t>Druid</t>
  </si>
  <si>
    <t>Druidic Robes</t>
  </si>
  <si>
    <t>Sling</t>
  </si>
  <si>
    <t>Bullets</t>
  </si>
  <si>
    <t>1d4</t>
  </si>
  <si>
    <t>50'</t>
  </si>
  <si>
    <t>2</t>
  </si>
  <si>
    <t>Nature Sense</t>
  </si>
  <si>
    <t>Wild Empathy</t>
  </si>
  <si>
    <t>Spells Granted</t>
  </si>
  <si>
    <t>Flare</t>
  </si>
  <si>
    <t>Know Direction</t>
  </si>
  <si>
    <t>Calm Animals</t>
  </si>
  <si>
    <t>Charm Animal</t>
  </si>
  <si>
    <t>Detect Animals/Plants</t>
  </si>
  <si>
    <t>Detect Snares/Pits</t>
  </si>
  <si>
    <t>Entangle</t>
  </si>
  <si>
    <t>Faerie Fire</t>
  </si>
  <si>
    <t>Goodberry</t>
  </si>
  <si>
    <t>Hide from Animals</t>
  </si>
  <si>
    <t>Magic Fang</t>
  </si>
  <si>
    <t>Pass without Trace</t>
  </si>
  <si>
    <t>Produce Flame</t>
  </si>
  <si>
    <t>Shillelagh</t>
  </si>
  <si>
    <t>Summon Nature's Ally I</t>
  </si>
  <si>
    <t>Enchant.</t>
  </si>
  <si>
    <t>see PHB 220</t>
  </si>
  <si>
    <t>see PHB 229</t>
  </si>
  <si>
    <t>see PHB 237</t>
  </si>
  <si>
    <t>see PHB 241</t>
  </si>
  <si>
    <t>see PHB 249</t>
  </si>
  <si>
    <t>see PHB 250</t>
  </si>
  <si>
    <t>Immune to Tracking</t>
  </si>
  <si>
    <t>None</t>
  </si>
  <si>
    <t>see PHB 265</t>
  </si>
  <si>
    <t>see PHB 278</t>
  </si>
  <si>
    <t>see PHB 281</t>
  </si>
  <si>
    <t>see PHB 288</t>
  </si>
  <si>
    <t>see PHB 219</t>
  </si>
  <si>
    <t>see PHB 269</t>
  </si>
  <si>
    <t>see PHB 253</t>
  </si>
  <si>
    <t>Speed:</t>
  </si>
  <si>
    <t>Animal Companion</t>
  </si>
  <si>
    <t>Fort:</t>
  </si>
  <si>
    <t>Ref:</t>
  </si>
  <si>
    <t>Will:</t>
  </si>
  <si>
    <t>Neutral Good</t>
  </si>
  <si>
    <t>Distance from PC:</t>
  </si>
  <si>
    <t>Immediate</t>
  </si>
  <si>
    <t>Nilyn</t>
  </si>
  <si>
    <t>Qillise</t>
  </si>
  <si>
    <t>Played by JR Roberts</t>
  </si>
  <si>
    <t>Female</t>
  </si>
  <si>
    <t>5’ 2”</t>
  </si>
  <si>
    <t>102 lbs.</t>
  </si>
  <si>
    <t>Human</t>
  </si>
  <si>
    <t>Anauroch</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</si>
  <si>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</si>
  <si>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</si>
  <si>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Profession:  (type)</t>
  </si>
  <si>
    <t>Common, Druidic</t>
  </si>
  <si>
    <t>Elven, Gnome</t>
  </si>
  <si>
    <t>Orc, Sylvan</t>
  </si>
  <si>
    <t>Magical Aptitude</t>
  </si>
  <si>
    <t>Combat Casting</t>
  </si>
  <si>
    <t>Animal Companion:  Snake</t>
  </si>
  <si>
    <t>Padded Armor</t>
  </si>
  <si>
    <t>Quarterstaff</t>
  </si>
  <si>
    <t>Backpack</t>
  </si>
  <si>
    <t>Bedroll</t>
  </si>
  <si>
    <t>Flint and Steel</t>
  </si>
  <si>
    <t>Holy Symbol (Silver)</t>
  </si>
  <si>
    <t>Musical Instrument (Flute)</t>
  </si>
  <si>
    <t>Explorer's Outfit</t>
  </si>
  <si>
    <t>Spell Component pouch</t>
  </si>
  <si>
    <t>Waterskin</t>
  </si>
  <si>
    <t>19-20, x2</t>
  </si>
  <si>
    <t>Piercing</t>
  </si>
  <si>
    <t>Bludgeon</t>
  </si>
  <si>
    <t>30'</t>
  </si>
  <si>
    <t>Hiss</t>
  </si>
  <si>
    <t>Snake</t>
  </si>
  <si>
    <t>?</t>
  </si>
  <si>
    <t>1</t>
  </si>
  <si>
    <t>Dagger +1</t>
  </si>
  <si>
    <t>Deity:</t>
  </si>
  <si>
    <t>Attack Bonus:</t>
  </si>
  <si>
    <t>Class Features</t>
  </si>
  <si>
    <t>Bag Encumbrance:</t>
  </si>
  <si>
    <t>Blanket, Winter</t>
  </si>
  <si>
    <t>Candles</t>
  </si>
  <si>
    <t>Pouch, Belt</t>
  </si>
  <si>
    <t>Rations, Trail</t>
  </si>
  <si>
    <t>Touch AC:</t>
  </si>
  <si>
    <t>DC</t>
  </si>
  <si>
    <t>Weapon Proficiencies</t>
  </si>
  <si>
    <t>Shields (not tower)</t>
  </si>
  <si>
    <t>Armor  (Lt &amp; Med)</t>
  </si>
  <si>
    <t>Feats</t>
  </si>
  <si>
    <t>Atk</t>
  </si>
  <si>
    <t>Magical Aptitude (unusable)</t>
  </si>
  <si>
    <t>+4 bonus from Combat Casting</t>
  </si>
  <si>
    <t>Metal Fang</t>
  </si>
  <si>
    <t>V S</t>
  </si>
  <si>
    <t>1 SA</t>
  </si>
  <si>
    <t>Complete Champion 125</t>
  </si>
  <si>
    <t>Components</t>
  </si>
  <si>
    <t>Casting</t>
  </si>
  <si>
    <t>V</t>
  </si>
  <si>
    <t>V M</t>
  </si>
  <si>
    <t>V S F</t>
  </si>
  <si>
    <t>V S M/DF</t>
  </si>
  <si>
    <t>V S DF</t>
  </si>
  <si>
    <t>S DF</t>
  </si>
  <si>
    <t>V S M</t>
  </si>
  <si>
    <t>Forest Eyes</t>
  </si>
  <si>
    <t>Unlimited</t>
  </si>
  <si>
    <t>Complete Champion 121</t>
  </si>
  <si>
    <t>Forest Voice</t>
  </si>
  <si>
    <t>Complete Champion 122</t>
  </si>
  <si>
    <t>Pack Frame</t>
  </si>
  <si>
    <t>Hairbrush &amp; Comb</t>
  </si>
  <si>
    <t>Perform:  (type)</t>
  </si>
  <si>
    <t>Size:</t>
  </si>
  <si>
    <t>Tiny</t>
  </si>
  <si>
    <t>17</t>
  </si>
  <si>
    <t>5</t>
  </si>
  <si>
    <t>-5</t>
  </si>
  <si>
    <t>-4</t>
  </si>
  <si>
    <t>-3</t>
  </si>
  <si>
    <t>slither, climb, swim</t>
  </si>
  <si>
    <t>Locomotion:</t>
  </si>
  <si>
    <t>15'</t>
  </si>
  <si>
    <t>20' radius</t>
  </si>
  <si>
    <t>On Mount (none available)</t>
  </si>
  <si>
    <t>Mielikki</t>
  </si>
  <si>
    <t>3 castings</t>
  </si>
  <si>
    <t>5th-level caster</t>
  </si>
  <si>
    <t>Scroll of Lesser Restoration</t>
  </si>
  <si>
    <t>Scroll of Devil’s Ego</t>
  </si>
  <si>
    <t>Scroll of Enthrall</t>
  </si>
  <si>
    <t>Flasks of Shadowlight Oil</t>
  </si>
  <si>
    <t>Ring of Protection +1</t>
  </si>
  <si>
    <t>-</t>
  </si>
  <si>
    <t>Spellstone</t>
  </si>
  <si>
    <t>Wand of Cure Light Wounds</t>
  </si>
  <si>
    <t>0 charges</t>
  </si>
  <si>
    <t>Bodyfeeder Scimitar</t>
  </si>
  <si>
    <t>Club, Dagger, Dart,</t>
  </si>
  <si>
    <t xml:space="preserve">Quarterstaff, Scimitar, Sickle, </t>
  </si>
  <si>
    <t>Shortspear, Sling and Spear</t>
  </si>
  <si>
    <t>Leather Armor +1</t>
  </si>
  <si>
    <t>Shortspear +1</t>
  </si>
  <si>
    <t>Iron Ward Diamond, least</t>
  </si>
  <si>
    <t>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</si>
</sst>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b/>
      <sz val="13"/>
      <color indexed="13"/>
      <name val="Times New Roman"/>
      <family val="1"/>
    </font>
    <font>
      <sz val="18"/>
      <color indexed="12"/>
      <name val="Times New Roman"/>
      <family val="1"/>
    </font>
    <font>
      <i/>
      <sz val="22"/>
      <color indexed="51"/>
      <name val="Times New Roman"/>
      <family val="1"/>
    </font>
    <font>
      <i/>
      <sz val="20"/>
      <color indexed="4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20"/>
      <color indexed="22"/>
      <name val="Times New Roman"/>
      <family val="1"/>
    </font>
    <font>
      <sz val="12"/>
      <color indexed="20"/>
      <name val="Times New Roman"/>
      <family val="1"/>
    </font>
    <font>
      <i/>
      <sz val="14"/>
      <color indexed="10"/>
      <name val="Times New Roman"/>
      <family val="1"/>
    </font>
    <font>
      <b/>
      <sz val="12"/>
      <color indexed="81"/>
      <name val="Times New Roman"/>
      <family val="1"/>
    </font>
    <font>
      <i/>
      <sz val="12"/>
      <color indexed="42"/>
      <name val="Times New Roman"/>
      <family val="1"/>
    </font>
    <font>
      <sz val="13"/>
      <color rgb="FFFF0000"/>
      <name val="Times New Roman"/>
      <family val="1"/>
    </font>
    <font>
      <b/>
      <sz val="13"/>
      <color rgb="FF00CC00"/>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2"/>
        <bgColor indexed="55"/>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theme="7" tint="0.39997558519241921"/>
        <bgColor indexed="64"/>
      </patternFill>
    </fill>
  </fills>
  <borders count="10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ck">
        <color indexed="13"/>
      </bottom>
      <diagonal/>
    </border>
    <border>
      <left/>
      <right/>
      <top style="double">
        <color indexed="64"/>
      </top>
      <bottom style="thick">
        <color indexed="13"/>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9"/>
      </top>
      <bottom style="double">
        <color indexed="64"/>
      </bottom>
      <diagonal/>
    </border>
    <border>
      <left style="double">
        <color indexed="64"/>
      </left>
      <right/>
      <top style="double">
        <color indexed="64"/>
      </top>
      <bottom style="thick">
        <color indexed="16"/>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style="medium">
        <color indexed="64"/>
      </bottom>
      <diagonal/>
    </border>
    <border>
      <left/>
      <right/>
      <top style="thick">
        <color indexed="16"/>
      </top>
      <bottom/>
      <diagonal/>
    </border>
    <border>
      <left/>
      <right style="double">
        <color indexed="64"/>
      </right>
      <top style="thick">
        <color indexed="16"/>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style="double">
        <color indexed="64"/>
      </right>
      <top style="double">
        <color indexed="64"/>
      </top>
      <bottom style="thick">
        <color rgb="FFFFFF00"/>
      </bottom>
      <diagonal/>
    </border>
    <border>
      <left style="medium">
        <color indexed="64"/>
      </left>
      <right/>
      <top style="medium">
        <color indexed="64"/>
      </top>
      <bottom style="thin">
        <color indexed="64"/>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39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0" fillId="3" borderId="5"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0" xfId="0" applyFont="1" applyBorder="1" applyAlignment="1">
      <alignment horizontal="center"/>
    </xf>
    <xf numFmtId="164" fontId="4" fillId="0" borderId="16"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8"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3" xfId="2" applyNumberFormat="1" applyFont="1" applyBorder="1" applyAlignment="1">
      <alignment horizontal="center" vertical="center"/>
    </xf>
    <xf numFmtId="0" fontId="9" fillId="3" borderId="5" xfId="0" applyFont="1" applyFill="1" applyBorder="1" applyAlignment="1">
      <alignment horizontal="right"/>
    </xf>
    <xf numFmtId="0" fontId="22" fillId="3" borderId="5" xfId="0" applyFont="1" applyFill="1" applyBorder="1" applyAlignment="1">
      <alignment horizontal="right"/>
    </xf>
    <xf numFmtId="0" fontId="7" fillId="3" borderId="19" xfId="0" applyFont="1" applyFill="1" applyBorder="1" applyAlignment="1">
      <alignment horizontal="right"/>
    </xf>
    <xf numFmtId="0" fontId="8" fillId="0" borderId="20" xfId="0" applyFont="1" applyBorder="1" applyAlignment="1">
      <alignment horizontal="center"/>
    </xf>
    <xf numFmtId="0" fontId="6" fillId="0" borderId="21" xfId="0" applyFont="1" applyBorder="1" applyAlignment="1">
      <alignment horizontal="center"/>
    </xf>
    <xf numFmtId="0" fontId="13" fillId="3" borderId="22"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1" fillId="4" borderId="23" xfId="0" applyFont="1" applyFill="1" applyBorder="1" applyAlignment="1">
      <alignment horizontal="center"/>
    </xf>
    <xf numFmtId="0" fontId="21" fillId="4" borderId="24" xfId="0" applyFont="1" applyFill="1" applyBorder="1" applyAlignment="1">
      <alignment horizontal="center"/>
    </xf>
    <xf numFmtId="49" fontId="21" fillId="4" borderId="24" xfId="0" applyNumberFormat="1" applyFont="1" applyFill="1" applyBorder="1" applyAlignment="1">
      <alignment horizontal="center"/>
    </xf>
    <xf numFmtId="0" fontId="21" fillId="4" borderId="25" xfId="0" applyFont="1" applyFill="1" applyBorder="1" applyAlignment="1">
      <alignment horizontal="center"/>
    </xf>
    <xf numFmtId="0" fontId="21" fillId="4" borderId="26" xfId="0" applyFont="1" applyFill="1" applyBorder="1" applyAlignment="1">
      <alignment horizontal="centerContinuous"/>
    </xf>
    <xf numFmtId="0" fontId="21" fillId="4" borderId="27" xfId="0" applyFont="1" applyFill="1" applyBorder="1" applyAlignment="1">
      <alignment horizontal="centerContinuous"/>
    </xf>
    <xf numFmtId="0" fontId="21" fillId="4" borderId="28" xfId="0" applyFont="1" applyFill="1" applyBorder="1" applyAlignment="1">
      <alignment horizontal="centerContinuous"/>
    </xf>
    <xf numFmtId="0" fontId="11" fillId="5" borderId="29" xfId="0" applyFont="1" applyFill="1" applyBorder="1" applyAlignment="1">
      <alignment horizontal="centerContinuous"/>
    </xf>
    <xf numFmtId="0" fontId="11" fillId="5" borderId="30" xfId="0" applyFont="1" applyFill="1" applyBorder="1" applyAlignment="1">
      <alignment horizontal="center"/>
    </xf>
    <xf numFmtId="0" fontId="11" fillId="5" borderId="31" xfId="0" applyFont="1" applyFill="1" applyBorder="1" applyAlignment="1">
      <alignment horizontal="center"/>
    </xf>
    <xf numFmtId="0" fontId="25" fillId="0" borderId="32" xfId="0" applyFont="1" applyBorder="1" applyAlignment="1">
      <alignment horizontal="centerContinuous"/>
    </xf>
    <xf numFmtId="0" fontId="10" fillId="2" borderId="4" xfId="0" applyFont="1" applyFill="1" applyBorder="1" applyAlignment="1">
      <alignment horizontal="right"/>
    </xf>
    <xf numFmtId="49" fontId="4" fillId="0" borderId="16" xfId="0" applyNumberFormat="1" applyFont="1" applyBorder="1" applyAlignment="1">
      <alignment horizontal="center"/>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33"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5" borderId="30" xfId="0" applyFont="1" applyFill="1" applyBorder="1" applyAlignment="1">
      <alignment horizontal="center" wrapText="1"/>
    </xf>
    <xf numFmtId="49" fontId="26" fillId="0" borderId="20" xfId="0" applyNumberFormat="1" applyFont="1" applyBorder="1" applyAlignment="1">
      <alignment horizontal="center"/>
    </xf>
    <xf numFmtId="164" fontId="4" fillId="0" borderId="18"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5" borderId="30" xfId="0" applyNumberFormat="1" applyFont="1" applyFill="1" applyBorder="1" applyAlignment="1">
      <alignment horizontal="center" wrapText="1"/>
    </xf>
    <xf numFmtId="0" fontId="4" fillId="0" borderId="0" xfId="0" applyNumberFormat="1" applyFont="1" applyBorder="1" applyAlignment="1">
      <alignment horizontal="left"/>
    </xf>
    <xf numFmtId="0" fontId="3" fillId="2" borderId="34" xfId="0" applyFont="1" applyFill="1" applyBorder="1" applyAlignment="1">
      <alignment horizontal="right"/>
    </xf>
    <xf numFmtId="0" fontId="6" fillId="0" borderId="0" xfId="0" applyFont="1" applyBorder="1" applyAlignment="1">
      <alignment horizontal="center"/>
    </xf>
    <xf numFmtId="0" fontId="10" fillId="6" borderId="1" xfId="0" applyFont="1" applyFill="1" applyBorder="1" applyAlignment="1"/>
    <xf numFmtId="0" fontId="6" fillId="6" borderId="35" xfId="0" applyNumberFormat="1" applyFont="1" applyFill="1" applyBorder="1" applyAlignment="1">
      <alignment horizontal="center"/>
    </xf>
    <xf numFmtId="49" fontId="16" fillId="6" borderId="35" xfId="0" applyNumberFormat="1" applyFont="1" applyFill="1" applyBorder="1" applyAlignment="1">
      <alignment horizontal="center"/>
    </xf>
    <xf numFmtId="0" fontId="16" fillId="6" borderId="36" xfId="0" applyNumberFormat="1" applyFont="1" applyFill="1" applyBorder="1" applyAlignment="1">
      <alignment horizontal="center"/>
    </xf>
    <xf numFmtId="49" fontId="6" fillId="6" borderId="36" xfId="0" applyNumberFormat="1" applyFont="1" applyFill="1" applyBorder="1" applyAlignment="1">
      <alignment horizontal="center"/>
    </xf>
    <xf numFmtId="0" fontId="33" fillId="6" borderId="36" xfId="0" applyNumberFormat="1" applyFont="1" applyFill="1" applyBorder="1" applyAlignment="1">
      <alignment horizontal="center"/>
    </xf>
    <xf numFmtId="0" fontId="6" fillId="6" borderId="37" xfId="0" applyNumberFormat="1" applyFont="1" applyFill="1" applyBorder="1" applyAlignment="1">
      <alignment horizontal="center"/>
    </xf>
    <xf numFmtId="0" fontId="13" fillId="6" borderId="1" xfId="0" applyFont="1" applyFill="1" applyBorder="1" applyAlignment="1"/>
    <xf numFmtId="49" fontId="23" fillId="6" borderId="35" xfId="0" applyNumberFormat="1" applyFont="1" applyFill="1" applyBorder="1" applyAlignment="1">
      <alignment horizontal="center"/>
    </xf>
    <xf numFmtId="0" fontId="23" fillId="6" borderId="36" xfId="0" applyNumberFormat="1" applyFont="1" applyFill="1" applyBorder="1" applyAlignment="1">
      <alignment horizontal="center"/>
    </xf>
    <xf numFmtId="0" fontId="10" fillId="7" borderId="1" xfId="0" applyFont="1" applyFill="1" applyBorder="1" applyAlignment="1"/>
    <xf numFmtId="0" fontId="6" fillId="7" borderId="35" xfId="0" applyNumberFormat="1" applyFont="1" applyFill="1" applyBorder="1" applyAlignment="1">
      <alignment horizontal="center"/>
    </xf>
    <xf numFmtId="49" fontId="16" fillId="7" borderId="35" xfId="0" applyNumberFormat="1" applyFont="1" applyFill="1" applyBorder="1" applyAlignment="1">
      <alignment horizontal="center"/>
    </xf>
    <xf numFmtId="0" fontId="16" fillId="7" borderId="36" xfId="0" applyNumberFormat="1" applyFont="1" applyFill="1" applyBorder="1" applyAlignment="1">
      <alignment horizontal="center"/>
    </xf>
    <xf numFmtId="49" fontId="6" fillId="7" borderId="36" xfId="0" applyNumberFormat="1" applyFont="1" applyFill="1" applyBorder="1" applyAlignment="1">
      <alignment horizontal="center"/>
    </xf>
    <xf numFmtId="0" fontId="6" fillId="7" borderId="37" xfId="0" applyNumberFormat="1" applyFont="1" applyFill="1" applyBorder="1" applyAlignment="1">
      <alignment horizontal="center"/>
    </xf>
    <xf numFmtId="0" fontId="13" fillId="7" borderId="1" xfId="0" applyFont="1" applyFill="1" applyBorder="1" applyAlignment="1"/>
    <xf numFmtId="0" fontId="23" fillId="7" borderId="36" xfId="0" applyNumberFormat="1" applyFont="1" applyFill="1" applyBorder="1" applyAlignment="1">
      <alignment horizontal="center"/>
    </xf>
    <xf numFmtId="49" fontId="23" fillId="8" borderId="35" xfId="0" applyNumberFormat="1" applyFont="1" applyFill="1" applyBorder="1" applyAlignment="1">
      <alignment horizontal="center"/>
    </xf>
    <xf numFmtId="0" fontId="23" fillId="8" borderId="36" xfId="0" applyNumberFormat="1" applyFont="1" applyFill="1" applyBorder="1" applyAlignment="1">
      <alignment horizontal="center"/>
    </xf>
    <xf numFmtId="49" fontId="28" fillId="6" borderId="35" xfId="0" applyNumberFormat="1" applyFont="1" applyFill="1" applyBorder="1" applyAlignment="1">
      <alignment horizontal="center"/>
    </xf>
    <xf numFmtId="0" fontId="28" fillId="6" borderId="36" xfId="0" applyNumberFormat="1" applyFont="1" applyFill="1" applyBorder="1" applyAlignment="1">
      <alignment horizontal="center"/>
    </xf>
    <xf numFmtId="0" fontId="5" fillId="0" borderId="38" xfId="0" applyFont="1" applyBorder="1" applyAlignment="1">
      <alignment horizontal="center"/>
    </xf>
    <xf numFmtId="0" fontId="6" fillId="9" borderId="35" xfId="0" applyNumberFormat="1" applyFont="1" applyFill="1" applyBorder="1" applyAlignment="1">
      <alignment horizontal="center"/>
    </xf>
    <xf numFmtId="49" fontId="6" fillId="9" borderId="36" xfId="0" applyNumberFormat="1" applyFont="1" applyFill="1" applyBorder="1" applyAlignment="1">
      <alignment horizontal="center"/>
    </xf>
    <xf numFmtId="0" fontId="6" fillId="9" borderId="37" xfId="0" applyNumberFormat="1" applyFont="1" applyFill="1" applyBorder="1" applyAlignment="1">
      <alignment horizontal="center"/>
    </xf>
    <xf numFmtId="49" fontId="6" fillId="0" borderId="38" xfId="0" applyNumberFormat="1" applyFont="1" applyBorder="1" applyAlignment="1">
      <alignment horizontal="center"/>
    </xf>
    <xf numFmtId="49" fontId="6" fillId="0" borderId="17" xfId="0" applyNumberFormat="1" applyFont="1" applyBorder="1" applyAlignment="1">
      <alignment horizontal="center"/>
    </xf>
    <xf numFmtId="164" fontId="5" fillId="10" borderId="39" xfId="0" applyNumberFormat="1" applyFont="1" applyFill="1" applyBorder="1" applyAlignment="1">
      <alignment horizontal="center"/>
    </xf>
    <xf numFmtId="0" fontId="4" fillId="0" borderId="40" xfId="0" applyFont="1" applyFill="1" applyBorder="1" applyAlignment="1">
      <alignment horizontal="centerContinuous"/>
    </xf>
    <xf numFmtId="0" fontId="4" fillId="0" borderId="41" xfId="0" applyFont="1" applyFill="1" applyBorder="1" applyAlignment="1">
      <alignment horizontal="centerContinuous"/>
    </xf>
    <xf numFmtId="0" fontId="4" fillId="0" borderId="33" xfId="0" applyFont="1" applyFill="1" applyBorder="1" applyAlignment="1">
      <alignment horizontal="centerContinuous"/>
    </xf>
    <xf numFmtId="164" fontId="4" fillId="0" borderId="16" xfId="0" applyNumberFormat="1" applyFont="1"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3" xfId="0" quotePrefix="1" applyFont="1" applyBorder="1" applyAlignment="1">
      <alignment horizontal="center" vertical="center" wrapText="1"/>
    </xf>
    <xf numFmtId="0" fontId="3" fillId="0" borderId="0" xfId="0" applyFont="1" applyBorder="1" applyAlignment="1">
      <alignment horizontal="center"/>
    </xf>
    <xf numFmtId="0" fontId="12" fillId="6" borderId="1" xfId="0" applyFont="1" applyFill="1" applyBorder="1" applyAlignment="1"/>
    <xf numFmtId="49" fontId="24" fillId="6" borderId="35" xfId="0" applyNumberFormat="1" applyFont="1" applyFill="1" applyBorder="1" applyAlignment="1">
      <alignment horizontal="center"/>
    </xf>
    <xf numFmtId="0" fontId="24" fillId="6" borderId="36" xfId="0" applyNumberFormat="1" applyFont="1" applyFill="1" applyBorder="1" applyAlignment="1">
      <alignment horizontal="center"/>
    </xf>
    <xf numFmtId="0" fontId="6" fillId="0" borderId="35" xfId="0" applyNumberFormat="1" applyFont="1" applyFill="1" applyBorder="1" applyAlignment="1">
      <alignment horizontal="center"/>
    </xf>
    <xf numFmtId="49" fontId="6" fillId="0" borderId="36" xfId="0" applyNumberFormat="1" applyFont="1" applyFill="1" applyBorder="1" applyAlignment="1">
      <alignment horizontal="center"/>
    </xf>
    <xf numFmtId="0" fontId="6" fillId="0" borderId="37" xfId="0" applyNumberFormat="1" applyFont="1" applyFill="1" applyBorder="1" applyAlignment="1">
      <alignment horizontal="center"/>
    </xf>
    <xf numFmtId="0" fontId="13" fillId="0" borderId="1" xfId="0" applyFont="1" applyFill="1" applyBorder="1" applyAlignment="1"/>
    <xf numFmtId="49" fontId="23" fillId="0" borderId="35" xfId="0" applyNumberFormat="1" applyFont="1" applyFill="1" applyBorder="1" applyAlignment="1">
      <alignment horizontal="center"/>
    </xf>
    <xf numFmtId="0" fontId="23" fillId="0" borderId="36" xfId="0" applyNumberFormat="1" applyFont="1" applyFill="1" applyBorder="1" applyAlignment="1">
      <alignment horizontal="center"/>
    </xf>
    <xf numFmtId="0" fontId="13" fillId="0" borderId="36" xfId="0" applyNumberFormat="1" applyFont="1" applyFill="1" applyBorder="1" applyAlignment="1">
      <alignment horizontal="center"/>
    </xf>
    <xf numFmtId="0" fontId="7" fillId="0" borderId="1" xfId="0" applyFont="1" applyFill="1" applyBorder="1" applyAlignment="1"/>
    <xf numFmtId="49" fontId="17" fillId="0" borderId="35" xfId="0" applyNumberFormat="1" applyFont="1" applyFill="1" applyBorder="1" applyAlignment="1">
      <alignment horizontal="center"/>
    </xf>
    <xf numFmtId="0" fontId="17" fillId="0" borderId="36" xfId="0" applyNumberFormat="1" applyFont="1" applyFill="1" applyBorder="1" applyAlignment="1">
      <alignment horizontal="center"/>
    </xf>
    <xf numFmtId="0" fontId="4" fillId="0" borderId="13" xfId="0" applyFont="1" applyBorder="1" applyAlignment="1">
      <alignment horizontal="center" vertical="center" shrinkToFit="1"/>
    </xf>
    <xf numFmtId="0" fontId="10" fillId="9" borderId="1" xfId="0" applyFont="1" applyFill="1" applyBorder="1" applyAlignment="1"/>
    <xf numFmtId="49" fontId="16" fillId="9" borderId="35" xfId="0" applyNumberFormat="1" applyFont="1" applyFill="1" applyBorder="1" applyAlignment="1">
      <alignment horizontal="center"/>
    </xf>
    <xf numFmtId="0" fontId="16" fillId="9" borderId="36" xfId="0" applyNumberFormat="1" applyFont="1" applyFill="1" applyBorder="1" applyAlignment="1">
      <alignment horizontal="center"/>
    </xf>
    <xf numFmtId="0" fontId="6" fillId="0" borderId="1" xfId="0" applyFont="1" applyBorder="1" applyAlignment="1"/>
    <xf numFmtId="9" fontId="6" fillId="0" borderId="36"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3" xfId="0" quotePrefix="1" applyFont="1" applyBorder="1" applyAlignment="1">
      <alignment horizontal="center"/>
    </xf>
    <xf numFmtId="0" fontId="36" fillId="0" borderId="42" xfId="0" applyFont="1" applyBorder="1" applyAlignment="1">
      <alignment horizontal="centerContinuous" wrapText="1"/>
    </xf>
    <xf numFmtId="0" fontId="15" fillId="0" borderId="43" xfId="0" applyFont="1" applyBorder="1" applyAlignment="1">
      <alignment horizontal="centerContinuous" wrapText="1"/>
    </xf>
    <xf numFmtId="0" fontId="15" fillId="0" borderId="44" xfId="0" applyFont="1" applyBorder="1" applyAlignment="1">
      <alignment horizontal="centerContinuous" wrapText="1"/>
    </xf>
    <xf numFmtId="0" fontId="37" fillId="0" borderId="45" xfId="0" applyFont="1" applyBorder="1" applyAlignment="1">
      <alignment horizontal="centerContinuous"/>
    </xf>
    <xf numFmtId="0" fontId="11" fillId="11" borderId="46" xfId="0" applyFont="1" applyFill="1" applyBorder="1" applyAlignment="1">
      <alignment horizontal="centerContinuous" wrapText="1"/>
    </xf>
    <xf numFmtId="0" fontId="11" fillId="11" borderId="47" xfId="0" applyFont="1" applyFill="1" applyBorder="1" applyAlignment="1">
      <alignment horizontal="center" wrapText="1"/>
    </xf>
    <xf numFmtId="0" fontId="11" fillId="11" borderId="48" xfId="0" applyFont="1" applyFill="1" applyBorder="1" applyAlignment="1">
      <alignment horizontal="center" wrapText="1"/>
    </xf>
    <xf numFmtId="0" fontId="6" fillId="0" borderId="1" xfId="0" applyFont="1" applyBorder="1" applyAlignment="1">
      <alignment horizontal="center" shrinkToFit="1"/>
    </xf>
    <xf numFmtId="0" fontId="6" fillId="0" borderId="35" xfId="0" applyFont="1" applyBorder="1" applyAlignment="1">
      <alignment horizontal="center"/>
    </xf>
    <xf numFmtId="0" fontId="42" fillId="10" borderId="37" xfId="2" applyNumberFormat="1" applyFont="1" applyFill="1" applyBorder="1" applyAlignment="1">
      <alignment horizontal="center" shrinkToFit="1"/>
    </xf>
    <xf numFmtId="0" fontId="42" fillId="10" borderId="49" xfId="2" applyNumberFormat="1" applyFont="1" applyFill="1" applyBorder="1" applyAlignment="1">
      <alignment horizontal="center" shrinkToFit="1"/>
    </xf>
    <xf numFmtId="0" fontId="42" fillId="10" borderId="50" xfId="2" applyNumberFormat="1" applyFont="1" applyFill="1" applyBorder="1" applyAlignment="1">
      <alignment horizontal="center" shrinkToFit="1"/>
    </xf>
    <xf numFmtId="0" fontId="6" fillId="2" borderId="1" xfId="0" applyFont="1" applyFill="1" applyBorder="1" applyAlignment="1">
      <alignment horizontal="center" shrinkToFit="1"/>
    </xf>
    <xf numFmtId="0" fontId="6" fillId="2" borderId="35" xfId="0" applyFont="1" applyFill="1" applyBorder="1" applyAlignment="1">
      <alignment horizontal="center"/>
    </xf>
    <xf numFmtId="0" fontId="6" fillId="0" borderId="35" xfId="0" applyFont="1" applyFill="1" applyBorder="1" applyAlignment="1">
      <alignment horizontal="center" wrapText="1"/>
    </xf>
    <xf numFmtId="0" fontId="6" fillId="0" borderId="36" xfId="2" applyNumberFormat="1" applyFont="1" applyFill="1" applyBorder="1" applyAlignment="1">
      <alignment horizontal="center" shrinkToFit="1"/>
    </xf>
    <xf numFmtId="0" fontId="10" fillId="0" borderId="1" xfId="0" applyFont="1" applyFill="1" applyBorder="1" applyAlignment="1"/>
    <xf numFmtId="49" fontId="16" fillId="0" borderId="35" xfId="0" applyNumberFormat="1" applyFont="1" applyFill="1" applyBorder="1" applyAlignment="1">
      <alignment horizontal="center"/>
    </xf>
    <xf numFmtId="0" fontId="16" fillId="0" borderId="36"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5" borderId="51" xfId="0" applyFont="1" applyFill="1" applyBorder="1" applyAlignment="1">
      <alignment horizontal="center"/>
    </xf>
    <xf numFmtId="164" fontId="21" fillId="5" borderId="52" xfId="0" applyNumberFormat="1" applyFont="1" applyFill="1" applyBorder="1" applyAlignment="1">
      <alignment horizontal="center"/>
    </xf>
    <xf numFmtId="0" fontId="21" fillId="5" borderId="51" xfId="0" applyFont="1" applyFill="1" applyBorder="1" applyAlignment="1">
      <alignment horizontal="right"/>
    </xf>
    <xf numFmtId="0" fontId="21" fillId="5" borderId="53" xfId="0" applyFont="1" applyFill="1" applyBorder="1" applyAlignment="1"/>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0" fontId="4" fillId="0" borderId="57" xfId="0" applyFont="1" applyBorder="1" applyAlignment="1">
      <alignment horizontal="left" shrinkToFit="1"/>
    </xf>
    <xf numFmtId="0" fontId="4" fillId="0" borderId="58" xfId="0" applyFont="1" applyBorder="1" applyAlignment="1">
      <alignment horizontal="left"/>
    </xf>
    <xf numFmtId="0" fontId="4" fillId="0" borderId="59" xfId="0" applyFont="1" applyBorder="1" applyAlignment="1">
      <alignment horizontal="left" shrinkToFit="1"/>
    </xf>
    <xf numFmtId="0" fontId="4" fillId="0" borderId="60" xfId="0" applyFont="1" applyBorder="1" applyAlignment="1">
      <alignment horizontal="center" shrinkToFit="1"/>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4" fillId="0" borderId="6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4" xfId="0" applyFont="1" applyBorder="1" applyAlignment="1">
      <alignment horizontal="left" shrinkToFit="1"/>
    </xf>
    <xf numFmtId="0" fontId="4" fillId="0" borderId="65" xfId="0" applyFont="1" applyBorder="1" applyAlignment="1">
      <alignment horizontal="left" shrinkToFit="1"/>
    </xf>
    <xf numFmtId="0" fontId="4" fillId="0" borderId="66" xfId="0" applyFont="1" applyBorder="1" applyAlignment="1">
      <alignment horizontal="center" shrinkToFit="1"/>
    </xf>
    <xf numFmtId="164" fontId="4" fillId="0" borderId="67" xfId="0" applyNumberFormat="1" applyFont="1" applyBorder="1" applyAlignment="1">
      <alignment horizontal="center" shrinkToFit="1"/>
    </xf>
    <xf numFmtId="0" fontId="4" fillId="0" borderId="68" xfId="0" applyFont="1" applyBorder="1" applyAlignment="1">
      <alignment horizontal="left"/>
    </xf>
    <xf numFmtId="164" fontId="4" fillId="0" borderId="69" xfId="0" applyNumberFormat="1" applyFont="1" applyBorder="1" applyAlignment="1">
      <alignment horizontal="center" shrinkToFit="1"/>
    </xf>
    <xf numFmtId="0" fontId="4" fillId="0" borderId="70" xfId="0" applyFont="1" applyBorder="1" applyAlignment="1">
      <alignment horizontal="left"/>
    </xf>
    <xf numFmtId="9" fontId="4" fillId="0" borderId="18" xfId="0" applyNumberFormat="1" applyFont="1" applyBorder="1" applyAlignment="1">
      <alignment horizontal="center"/>
    </xf>
    <xf numFmtId="0" fontId="12" fillId="0" borderId="1" xfId="0" applyFont="1" applyFill="1" applyBorder="1" applyAlignment="1"/>
    <xf numFmtId="49" fontId="24" fillId="0" borderId="35" xfId="0" applyNumberFormat="1" applyFont="1" applyFill="1" applyBorder="1" applyAlignment="1">
      <alignment horizontal="center"/>
    </xf>
    <xf numFmtId="0" fontId="24" fillId="0" borderId="36" xfId="0" applyNumberFormat="1" applyFont="1" applyFill="1" applyBorder="1" applyAlignment="1">
      <alignment horizontal="center"/>
    </xf>
    <xf numFmtId="0" fontId="12" fillId="0" borderId="36" xfId="0" applyNumberFormat="1" applyFont="1" applyFill="1" applyBorder="1" applyAlignment="1">
      <alignment horizontal="center"/>
    </xf>
    <xf numFmtId="0" fontId="6" fillId="2" borderId="35" xfId="0" applyNumberFormat="1" applyFont="1" applyFill="1" applyBorder="1" applyAlignment="1">
      <alignment horizontal="center"/>
    </xf>
    <xf numFmtId="49" fontId="6" fillId="2" borderId="36" xfId="0" applyNumberFormat="1" applyFont="1" applyFill="1" applyBorder="1" applyAlignment="1">
      <alignment horizontal="center"/>
    </xf>
    <xf numFmtId="0" fontId="6" fillId="2" borderId="37" xfId="0" applyNumberFormat="1" applyFont="1" applyFill="1" applyBorder="1" applyAlignment="1">
      <alignment horizontal="center"/>
    </xf>
    <xf numFmtId="0" fontId="10" fillId="2" borderId="1" xfId="0" applyFont="1" applyFill="1" applyBorder="1" applyAlignment="1"/>
    <xf numFmtId="49" fontId="16" fillId="2" borderId="35" xfId="0" applyNumberFormat="1" applyFont="1" applyFill="1" applyBorder="1" applyAlignment="1">
      <alignment horizontal="center"/>
    </xf>
    <xf numFmtId="0" fontId="16" fillId="2" borderId="36" xfId="0" applyNumberFormat="1" applyFont="1" applyFill="1" applyBorder="1" applyAlignment="1">
      <alignment horizontal="center"/>
    </xf>
    <xf numFmtId="0" fontId="12" fillId="2" borderId="1" xfId="0" applyFont="1" applyFill="1" applyBorder="1" applyAlignment="1"/>
    <xf numFmtId="49" fontId="24" fillId="2" borderId="35" xfId="0" applyNumberFormat="1" applyFont="1" applyFill="1" applyBorder="1" applyAlignment="1">
      <alignment horizontal="center"/>
    </xf>
    <xf numFmtId="0" fontId="24" fillId="2" borderId="36" xfId="0" applyNumberFormat="1" applyFont="1" applyFill="1" applyBorder="1" applyAlignment="1">
      <alignment horizontal="center"/>
    </xf>
    <xf numFmtId="0" fontId="6" fillId="2" borderId="46" xfId="0" applyFont="1" applyFill="1" applyBorder="1" applyAlignment="1">
      <alignment horizontal="center" shrinkToFit="1"/>
    </xf>
    <xf numFmtId="0" fontId="6" fillId="2" borderId="71" xfId="0" applyFont="1" applyFill="1" applyBorder="1" applyAlignment="1">
      <alignment horizontal="center"/>
    </xf>
    <xf numFmtId="0" fontId="6" fillId="2" borderId="9" xfId="0" applyFont="1" applyFill="1" applyBorder="1" applyAlignment="1">
      <alignment horizontal="center" shrinkToFit="1"/>
    </xf>
    <xf numFmtId="0" fontId="6" fillId="2" borderId="72" xfId="0" applyFont="1" applyFill="1" applyBorder="1" applyAlignment="1">
      <alignment horizontal="center"/>
    </xf>
    <xf numFmtId="0" fontId="11" fillId="11" borderId="29" xfId="0" applyFont="1" applyFill="1" applyBorder="1" applyAlignment="1">
      <alignment horizontal="centerContinuous" wrapText="1"/>
    </xf>
    <xf numFmtId="0" fontId="11" fillId="11" borderId="30" xfId="0" applyFont="1" applyFill="1" applyBorder="1" applyAlignment="1">
      <alignment horizontal="center" wrapText="1"/>
    </xf>
    <xf numFmtId="0" fontId="11" fillId="11" borderId="31" xfId="0" applyFont="1" applyFill="1" applyBorder="1" applyAlignment="1">
      <alignment horizontal="centerContinuous" wrapText="1"/>
    </xf>
    <xf numFmtId="0" fontId="27" fillId="0" borderId="1" xfId="0" applyFont="1" applyFill="1" applyBorder="1" applyAlignment="1">
      <alignment horizontal="center" shrinkToFit="1"/>
    </xf>
    <xf numFmtId="9" fontId="6" fillId="0" borderId="35" xfId="2" applyFont="1" applyFill="1" applyBorder="1" applyAlignment="1">
      <alignment horizontal="center" shrinkToFit="1"/>
    </xf>
    <xf numFmtId="9" fontId="6" fillId="0" borderId="36" xfId="2" applyFont="1" applyFill="1" applyBorder="1" applyAlignment="1">
      <alignment horizontal="center" shrinkToFit="1"/>
    </xf>
    <xf numFmtId="0" fontId="6" fillId="0" borderId="37" xfId="0" applyNumberFormat="1" applyFont="1" applyFill="1" applyBorder="1" applyAlignment="1">
      <alignment horizontal="center" wrapText="1"/>
    </xf>
    <xf numFmtId="0" fontId="45" fillId="0" borderId="32" xfId="0" applyFont="1" applyBorder="1" applyAlignment="1">
      <alignment horizontal="centerContinuous" wrapText="1"/>
    </xf>
    <xf numFmtId="0" fontId="6" fillId="0" borderId="36" xfId="0" applyNumberFormat="1" applyFont="1" applyFill="1" applyBorder="1" applyAlignment="1">
      <alignment horizontal="center"/>
    </xf>
    <xf numFmtId="0" fontId="13" fillId="9" borderId="1" xfId="0" applyFont="1" applyFill="1" applyBorder="1" applyAlignment="1"/>
    <xf numFmtId="0" fontId="6" fillId="0" borderId="46" xfId="0" applyFont="1" applyBorder="1" applyAlignment="1">
      <alignment horizontal="center" shrinkToFit="1"/>
    </xf>
    <xf numFmtId="0" fontId="6" fillId="0" borderId="71" xfId="0" applyFont="1" applyBorder="1" applyAlignment="1">
      <alignment horizontal="center"/>
    </xf>
    <xf numFmtId="0" fontId="22" fillId="9" borderId="1" xfId="0" applyFont="1" applyFill="1" applyBorder="1" applyAlignment="1"/>
    <xf numFmtId="49" fontId="28" fillId="9" borderId="35" xfId="0" applyNumberFormat="1" applyFont="1" applyFill="1" applyBorder="1" applyAlignment="1">
      <alignment horizontal="center"/>
    </xf>
    <xf numFmtId="0" fontId="28" fillId="9" borderId="36" xfId="0" applyNumberFormat="1" applyFont="1" applyFill="1" applyBorder="1" applyAlignment="1">
      <alignment horizontal="center"/>
    </xf>
    <xf numFmtId="0" fontId="4" fillId="0" borderId="18" xfId="0" quotePrefix="1" applyFont="1" applyBorder="1" applyAlignment="1">
      <alignment horizontal="center"/>
    </xf>
    <xf numFmtId="0" fontId="4" fillId="0" borderId="16" xfId="0" quotePrefix="1" applyFont="1" applyBorder="1" applyAlignment="1">
      <alignment horizontal="center"/>
    </xf>
    <xf numFmtId="9" fontId="4" fillId="0" borderId="16" xfId="0" applyNumberFormat="1" applyFont="1" applyBorder="1" applyAlignment="1">
      <alignment horizontal="center"/>
    </xf>
    <xf numFmtId="0" fontId="4" fillId="0" borderId="73" xfId="0" applyFont="1" applyBorder="1" applyAlignment="1">
      <alignment horizontal="center" shrinkToFit="1"/>
    </xf>
    <xf numFmtId="0" fontId="9" fillId="9" borderId="1" xfId="0" applyFont="1" applyFill="1" applyBorder="1" applyAlignment="1"/>
    <xf numFmtId="49" fontId="27" fillId="9" borderId="35" xfId="0" applyNumberFormat="1" applyFont="1" applyFill="1" applyBorder="1" applyAlignment="1">
      <alignment horizontal="center"/>
    </xf>
    <xf numFmtId="0" fontId="27" fillId="9" borderId="36" xfId="0" applyNumberFormat="1" applyFont="1" applyFill="1" applyBorder="1" applyAlignment="1">
      <alignment horizontal="center"/>
    </xf>
    <xf numFmtId="0" fontId="13" fillId="12" borderId="1" xfId="0" applyFont="1" applyFill="1" applyBorder="1" applyAlignment="1"/>
    <xf numFmtId="0" fontId="6" fillId="12" borderId="35" xfId="0" applyNumberFormat="1" applyFont="1" applyFill="1" applyBorder="1" applyAlignment="1">
      <alignment horizontal="center"/>
    </xf>
    <xf numFmtId="49" fontId="23" fillId="12" borderId="35" xfId="0" applyNumberFormat="1" applyFont="1" applyFill="1" applyBorder="1" applyAlignment="1">
      <alignment horizontal="center"/>
    </xf>
    <xf numFmtId="0" fontId="23" fillId="12" borderId="36" xfId="0" applyNumberFormat="1" applyFont="1" applyFill="1" applyBorder="1" applyAlignment="1">
      <alignment horizontal="center"/>
    </xf>
    <xf numFmtId="0" fontId="6" fillId="12" borderId="37" xfId="0" applyNumberFormat="1" applyFont="1" applyFill="1" applyBorder="1" applyAlignment="1">
      <alignment horizontal="center"/>
    </xf>
    <xf numFmtId="0" fontId="22" fillId="9" borderId="36" xfId="0" applyNumberFormat="1" applyFont="1" applyFill="1" applyBorder="1" applyAlignment="1">
      <alignment horizontal="center"/>
    </xf>
    <xf numFmtId="0" fontId="46" fillId="3" borderId="74" xfId="0" applyFont="1" applyFill="1" applyBorder="1" applyAlignment="1">
      <alignment horizontal="right"/>
    </xf>
    <xf numFmtId="0" fontId="46" fillId="3" borderId="75" xfId="0" applyFont="1" applyFill="1" applyBorder="1" applyAlignment="1">
      <alignment horizontal="left"/>
    </xf>
    <xf numFmtId="0" fontId="20" fillId="3" borderId="75" xfId="0" applyFont="1" applyFill="1" applyBorder="1" applyAlignment="1">
      <alignment horizontal="left"/>
    </xf>
    <xf numFmtId="0" fontId="3" fillId="3" borderId="75" xfId="0" applyFont="1" applyFill="1" applyBorder="1" applyAlignment="1">
      <alignment horizontal="centerContinuous"/>
    </xf>
    <xf numFmtId="0" fontId="4" fillId="3" borderId="75" xfId="0" applyFont="1" applyFill="1" applyBorder="1" applyAlignment="1">
      <alignment horizontal="centerContinuous"/>
    </xf>
    <xf numFmtId="49" fontId="6" fillId="0" borderId="37" xfId="0" applyNumberFormat="1" applyFont="1" applyFill="1" applyBorder="1" applyAlignment="1">
      <alignment horizontal="center" vertical="center" wrapText="1"/>
    </xf>
    <xf numFmtId="49" fontId="6" fillId="0" borderId="37" xfId="0" quotePrefix="1" applyNumberFormat="1" applyFont="1" applyFill="1" applyBorder="1" applyAlignment="1">
      <alignment horizontal="center" wrapText="1"/>
    </xf>
    <xf numFmtId="0" fontId="6" fillId="0" borderId="37" xfId="0" applyNumberFormat="1" applyFont="1" applyFill="1" applyBorder="1" applyAlignment="1">
      <alignment horizontal="center" vertical="center" wrapText="1"/>
    </xf>
    <xf numFmtId="0" fontId="27" fillId="0" borderId="46" xfId="0" applyFont="1" applyFill="1" applyBorder="1" applyAlignment="1">
      <alignment horizontal="center" shrinkToFit="1"/>
    </xf>
    <xf numFmtId="0" fontId="6" fillId="0" borderId="71" xfId="0" applyFont="1" applyFill="1" applyBorder="1" applyAlignment="1">
      <alignment horizontal="center" wrapText="1"/>
    </xf>
    <xf numFmtId="9" fontId="6" fillId="0" borderId="71" xfId="2" applyFont="1" applyFill="1" applyBorder="1" applyAlignment="1">
      <alignment horizontal="center" shrinkToFit="1"/>
    </xf>
    <xf numFmtId="9" fontId="6" fillId="0" borderId="20" xfId="2" applyFont="1" applyFill="1" applyBorder="1" applyAlignment="1">
      <alignment horizontal="center" shrinkToFit="1"/>
    </xf>
    <xf numFmtId="0" fontId="6" fillId="0" borderId="20" xfId="2" applyNumberFormat="1" applyFont="1" applyFill="1" applyBorder="1" applyAlignment="1">
      <alignment horizontal="center" shrinkToFit="1"/>
    </xf>
    <xf numFmtId="49" fontId="6" fillId="0" borderId="49" xfId="0" applyNumberFormat="1" applyFont="1" applyFill="1" applyBorder="1" applyAlignment="1">
      <alignment horizontal="center" vertical="center" wrapText="1"/>
    </xf>
    <xf numFmtId="0" fontId="47" fillId="3" borderId="76" xfId="0" applyFont="1" applyFill="1" applyBorder="1" applyAlignment="1">
      <alignment horizontal="left"/>
    </xf>
    <xf numFmtId="0" fontId="20" fillId="3" borderId="76" xfId="0" applyFont="1" applyFill="1" applyBorder="1" applyAlignment="1">
      <alignment horizontal="left"/>
    </xf>
    <xf numFmtId="0" fontId="48" fillId="3" borderId="76" xfId="0" applyFont="1" applyFill="1" applyBorder="1" applyAlignment="1">
      <alignment horizontal="centerContinuous"/>
    </xf>
    <xf numFmtId="0" fontId="4" fillId="3" borderId="76" xfId="0" applyFont="1" applyFill="1" applyBorder="1" applyAlignment="1">
      <alignment horizontal="left"/>
    </xf>
    <xf numFmtId="0" fontId="3" fillId="3" borderId="76" xfId="0" applyFont="1" applyFill="1" applyBorder="1" applyAlignment="1">
      <alignment horizontal="centerContinuous"/>
    </xf>
    <xf numFmtId="0" fontId="49" fillId="3" borderId="77" xfId="0" applyFont="1" applyFill="1" applyBorder="1" applyAlignment="1">
      <alignment horizontal="right"/>
    </xf>
    <xf numFmtId="0" fontId="50" fillId="0" borderId="0" xfId="0" applyFont="1" applyBorder="1" applyAlignment="1">
      <alignment horizontal="centerContinuous"/>
    </xf>
    <xf numFmtId="0" fontId="5" fillId="0" borderId="9" xfId="0" applyFont="1" applyBorder="1" applyAlignment="1">
      <alignment horizontal="right"/>
    </xf>
    <xf numFmtId="0" fontId="50" fillId="0" borderId="10" xfId="0" applyFont="1" applyBorder="1" applyAlignment="1">
      <alignment horizontal="centerContinuous"/>
    </xf>
    <xf numFmtId="0" fontId="6" fillId="0" borderId="10" xfId="0" applyFont="1" applyBorder="1" applyAlignment="1">
      <alignment horizontal="centerContinuous"/>
    </xf>
    <xf numFmtId="0" fontId="5" fillId="0" borderId="10" xfId="0" applyFont="1" applyBorder="1" applyAlignment="1">
      <alignment horizontal="right"/>
    </xf>
    <xf numFmtId="0" fontId="6" fillId="0" borderId="10" xfId="0" applyFont="1" applyBorder="1" applyAlignment="1">
      <alignment horizontal="center"/>
    </xf>
    <xf numFmtId="0" fontId="6" fillId="0" borderId="11" xfId="0" applyFont="1" applyBorder="1" applyAlignment="1">
      <alignment horizontal="left"/>
    </xf>
    <xf numFmtId="49" fontId="26" fillId="13" borderId="20" xfId="0" applyNumberFormat="1" applyFont="1" applyFill="1" applyBorder="1" applyAlignment="1">
      <alignment horizontal="center"/>
    </xf>
    <xf numFmtId="1" fontId="6" fillId="0" borderId="38" xfId="0" applyNumberFormat="1" applyFont="1" applyBorder="1" applyAlignment="1">
      <alignment horizontal="center"/>
    </xf>
    <xf numFmtId="0" fontId="7" fillId="0" borderId="6" xfId="0" applyFont="1" applyFill="1" applyBorder="1" applyAlignment="1">
      <alignment horizontal="right"/>
    </xf>
    <xf numFmtId="0" fontId="6" fillId="0" borderId="8" xfId="0" applyFont="1" applyFill="1" applyBorder="1" applyAlignment="1">
      <alignment horizontal="center"/>
    </xf>
    <xf numFmtId="0" fontId="6" fillId="0" borderId="3" xfId="0" applyFont="1" applyBorder="1" applyAlignment="1">
      <alignment horizontal="center"/>
    </xf>
    <xf numFmtId="49" fontId="26" fillId="13" borderId="3" xfId="0" applyNumberFormat="1" applyFont="1" applyFill="1" applyBorder="1" applyAlignment="1">
      <alignment horizontal="center"/>
    </xf>
    <xf numFmtId="0" fontId="5" fillId="14" borderId="38" xfId="0" applyFont="1" applyFill="1" applyBorder="1" applyAlignment="1">
      <alignment horizontal="center"/>
    </xf>
    <xf numFmtId="0" fontId="10" fillId="0" borderId="1" xfId="0" applyFont="1" applyFill="1" applyBorder="1" applyAlignment="1">
      <alignment horizontal="right"/>
    </xf>
    <xf numFmtId="0" fontId="6" fillId="0" borderId="2" xfId="0" applyFont="1" applyFill="1" applyBorder="1" applyAlignment="1">
      <alignment horizontal="center"/>
    </xf>
    <xf numFmtId="0" fontId="7" fillId="0" borderId="1" xfId="0" applyFont="1" applyFill="1" applyBorder="1" applyAlignment="1">
      <alignment horizontal="right"/>
    </xf>
    <xf numFmtId="0" fontId="6" fillId="0" borderId="38" xfId="0" applyFont="1" applyBorder="1" applyAlignment="1">
      <alignment horizontal="center"/>
    </xf>
    <xf numFmtId="0" fontId="6" fillId="0" borderId="33" xfId="0" applyFont="1" applyBorder="1" applyAlignment="1">
      <alignment horizontal="center"/>
    </xf>
    <xf numFmtId="49" fontId="26" fillId="13" borderId="33" xfId="0" applyNumberFormat="1" applyFont="1" applyFill="1" applyBorder="1" applyAlignment="1">
      <alignment horizontal="center"/>
    </xf>
    <xf numFmtId="0" fontId="6" fillId="0" borderId="17" xfId="0" applyFont="1" applyBorder="1" applyAlignment="1">
      <alignment horizontal="center"/>
    </xf>
    <xf numFmtId="0" fontId="51" fillId="2" borderId="4" xfId="0" applyFont="1" applyFill="1" applyBorder="1" applyAlignment="1">
      <alignment horizontal="right"/>
    </xf>
    <xf numFmtId="0" fontId="9" fillId="2" borderId="78" xfId="0" applyFont="1" applyFill="1" applyBorder="1" applyAlignment="1">
      <alignment horizontal="right"/>
    </xf>
    <xf numFmtId="0" fontId="52" fillId="3" borderId="79" xfId="0" applyFont="1" applyFill="1" applyBorder="1" applyAlignment="1">
      <alignment horizontal="right"/>
    </xf>
    <xf numFmtId="49" fontId="6" fillId="2" borderId="80" xfId="0" applyNumberFormat="1" applyFont="1" applyFill="1" applyBorder="1" applyAlignment="1">
      <alignment horizontal="centerContinuous"/>
    </xf>
    <xf numFmtId="0" fontId="6" fillId="2" borderId="81" xfId="0" applyFont="1" applyFill="1" applyBorder="1" applyAlignment="1">
      <alignment horizontal="centerContinuous"/>
    </xf>
    <xf numFmtId="49" fontId="16" fillId="0" borderId="49" xfId="0" applyNumberFormat="1" applyFont="1" applyFill="1" applyBorder="1" applyAlignment="1">
      <alignment horizontal="center" shrinkToFit="1"/>
    </xf>
    <xf numFmtId="49" fontId="23" fillId="9" borderId="35" xfId="0" applyNumberFormat="1" applyFont="1" applyFill="1" applyBorder="1" applyAlignment="1">
      <alignment horizontal="center"/>
    </xf>
    <xf numFmtId="0" fontId="23" fillId="9" borderId="36" xfId="0" applyNumberFormat="1" applyFont="1" applyFill="1" applyBorder="1" applyAlignment="1">
      <alignment horizontal="center"/>
    </xf>
    <xf numFmtId="0" fontId="13" fillId="9" borderId="36" xfId="0" applyNumberFormat="1" applyFont="1" applyFill="1" applyBorder="1" applyAlignment="1">
      <alignment horizontal="center"/>
    </xf>
    <xf numFmtId="0" fontId="12" fillId="9" borderId="1" xfId="0" applyFont="1" applyFill="1" applyBorder="1" applyAlignment="1"/>
    <xf numFmtId="49" fontId="24" fillId="9" borderId="35" xfId="0" applyNumberFormat="1" applyFont="1" applyFill="1" applyBorder="1" applyAlignment="1">
      <alignment horizontal="center"/>
    </xf>
    <xf numFmtId="0" fontId="24" fillId="9" borderId="36" xfId="0" applyNumberFormat="1" applyFont="1" applyFill="1" applyBorder="1" applyAlignment="1">
      <alignment horizontal="center"/>
    </xf>
    <xf numFmtId="0" fontId="12" fillId="9" borderId="36" xfId="0" applyNumberFormat="1" applyFont="1" applyFill="1" applyBorder="1" applyAlignment="1">
      <alignment horizontal="center"/>
    </xf>
    <xf numFmtId="0" fontId="7" fillId="9" borderId="1" xfId="0" applyFont="1" applyFill="1" applyBorder="1" applyAlignment="1"/>
    <xf numFmtId="49" fontId="17" fillId="9" borderId="35" xfId="0" applyNumberFormat="1" applyFont="1" applyFill="1" applyBorder="1" applyAlignment="1">
      <alignment horizontal="center"/>
    </xf>
    <xf numFmtId="0" fontId="17" fillId="9" borderId="36" xfId="0" applyNumberFormat="1" applyFont="1" applyFill="1" applyBorder="1" applyAlignment="1">
      <alignment horizontal="center"/>
    </xf>
    <xf numFmtId="0" fontId="12" fillId="9" borderId="9" xfId="0" applyFont="1" applyFill="1" applyBorder="1" applyAlignment="1"/>
    <xf numFmtId="0" fontId="6" fillId="9" borderId="72" xfId="0" applyNumberFormat="1" applyFont="1" applyFill="1" applyBorder="1" applyAlignment="1">
      <alignment horizontal="center"/>
    </xf>
    <xf numFmtId="49" fontId="24" fillId="9" borderId="72" xfId="0" applyNumberFormat="1" applyFont="1" applyFill="1" applyBorder="1" applyAlignment="1">
      <alignment horizontal="center"/>
    </xf>
    <xf numFmtId="0" fontId="24" fillId="9" borderId="82" xfId="0" applyNumberFormat="1" applyFont="1" applyFill="1" applyBorder="1" applyAlignment="1">
      <alignment horizontal="center"/>
    </xf>
    <xf numFmtId="49" fontId="6" fillId="9" borderId="82" xfId="0" applyNumberFormat="1" applyFont="1" applyFill="1" applyBorder="1" applyAlignment="1">
      <alignment horizontal="center"/>
    </xf>
    <xf numFmtId="0" fontId="6" fillId="9" borderId="50" xfId="0" applyNumberFormat="1" applyFont="1" applyFill="1" applyBorder="1" applyAlignment="1">
      <alignment horizontal="center"/>
    </xf>
    <xf numFmtId="0" fontId="13" fillId="2" borderId="1" xfId="0" applyFont="1" applyFill="1" applyBorder="1" applyAlignment="1"/>
    <xf numFmtId="0" fontId="3" fillId="0" borderId="15" xfId="0" applyFont="1" applyFill="1" applyBorder="1" applyAlignment="1">
      <alignment horizontal="center"/>
    </xf>
    <xf numFmtId="49" fontId="53" fillId="0" borderId="16" xfId="2" applyNumberFormat="1" applyFont="1" applyFill="1" applyBorder="1" applyAlignment="1">
      <alignment horizontal="center"/>
    </xf>
    <xf numFmtId="0" fontId="53" fillId="0" borderId="16" xfId="0" applyFont="1" applyFill="1" applyBorder="1" applyAlignment="1">
      <alignment horizontal="center"/>
    </xf>
    <xf numFmtId="49" fontId="6" fillId="0" borderId="83" xfId="0" applyNumberFormat="1" applyFont="1" applyFill="1" applyBorder="1" applyAlignment="1">
      <alignment horizontal="center"/>
    </xf>
    <xf numFmtId="49" fontId="6" fillId="0" borderId="14" xfId="0" applyNumberFormat="1" applyFont="1" applyBorder="1" applyAlignment="1">
      <alignment horizontal="center"/>
    </xf>
    <xf numFmtId="0" fontId="38" fillId="0" borderId="84" xfId="0" applyFont="1" applyFill="1" applyBorder="1" applyAlignment="1">
      <alignment horizontal="centerContinuous"/>
    </xf>
    <xf numFmtId="0" fontId="39" fillId="0" borderId="85" xfId="0" applyNumberFormat="1" applyFont="1" applyBorder="1" applyAlignment="1">
      <alignment horizontal="center"/>
    </xf>
    <xf numFmtId="0" fontId="40" fillId="0" borderId="12" xfId="0" applyNumberFormat="1" applyFont="1" applyFill="1" applyBorder="1" applyAlignment="1">
      <alignment horizontal="centerContinuous"/>
    </xf>
    <xf numFmtId="0" fontId="39" fillId="0" borderId="13" xfId="0" applyNumberFormat="1" applyFont="1" applyBorder="1" applyAlignment="1">
      <alignment horizontal="center"/>
    </xf>
    <xf numFmtId="0" fontId="41" fillId="0" borderId="15" xfId="0" applyNumberFormat="1" applyFont="1" applyFill="1" applyBorder="1" applyAlignment="1">
      <alignment horizontal="centerContinuous"/>
    </xf>
    <xf numFmtId="0" fontId="39" fillId="0" borderId="16" xfId="0" applyNumberFormat="1" applyFont="1" applyBorder="1" applyAlignment="1">
      <alignment horizontal="center"/>
    </xf>
    <xf numFmtId="0" fontId="17" fillId="0" borderId="86" xfId="0" applyFont="1" applyBorder="1" applyAlignment="1">
      <alignment horizontal="centerContinuous"/>
    </xf>
    <xf numFmtId="0" fontId="16" fillId="0" borderId="87" xfId="0" applyFont="1" applyFill="1" applyBorder="1" applyAlignment="1">
      <alignment horizontal="center" shrinkToFit="1"/>
    </xf>
    <xf numFmtId="0" fontId="5" fillId="2" borderId="88" xfId="0" applyFont="1" applyFill="1" applyBorder="1" applyAlignment="1">
      <alignment horizontal="right"/>
    </xf>
    <xf numFmtId="0" fontId="5" fillId="2" borderId="89" xfId="0" applyFont="1" applyFill="1" applyBorder="1" applyAlignment="1">
      <alignment horizontal="right"/>
    </xf>
    <xf numFmtId="0" fontId="5" fillId="2" borderId="90" xfId="0" applyFont="1" applyFill="1" applyBorder="1" applyAlignment="1">
      <alignment horizontal="right"/>
    </xf>
    <xf numFmtId="0" fontId="44" fillId="2" borderId="91" xfId="0" applyFont="1" applyFill="1" applyBorder="1" applyAlignment="1">
      <alignment horizontal="right"/>
    </xf>
    <xf numFmtId="0" fontId="7" fillId="2" borderId="89" xfId="0" applyFont="1" applyFill="1" applyBorder="1" applyAlignment="1">
      <alignment horizontal="right"/>
    </xf>
    <xf numFmtId="0" fontId="10" fillId="2" borderId="89" xfId="0" applyFont="1" applyFill="1" applyBorder="1" applyAlignment="1">
      <alignment horizontal="right"/>
    </xf>
    <xf numFmtId="0" fontId="10" fillId="2" borderId="90" xfId="0" applyFont="1" applyFill="1" applyBorder="1" applyAlignment="1">
      <alignment horizontal="right"/>
    </xf>
    <xf numFmtId="49" fontId="6" fillId="0" borderId="35" xfId="0" applyNumberFormat="1" applyFont="1" applyBorder="1" applyAlignment="1">
      <alignment horizontal="center"/>
    </xf>
    <xf numFmtId="49" fontId="6" fillId="0" borderId="71" xfId="0" applyNumberFormat="1" applyFont="1" applyBorder="1" applyAlignment="1">
      <alignment horizontal="center"/>
    </xf>
    <xf numFmtId="49" fontId="6" fillId="2" borderId="35" xfId="0" applyNumberFormat="1" applyFont="1" applyFill="1" applyBorder="1" applyAlignment="1">
      <alignment horizontal="center"/>
    </xf>
    <xf numFmtId="49" fontId="6" fillId="2" borderId="71" xfId="0" applyNumberFormat="1" applyFont="1" applyFill="1" applyBorder="1" applyAlignment="1">
      <alignment horizontal="center"/>
    </xf>
    <xf numFmtId="49" fontId="6" fillId="2" borderId="72" xfId="0" applyNumberFormat="1" applyFont="1" applyFill="1" applyBorder="1" applyAlignment="1">
      <alignment horizontal="center"/>
    </xf>
    <xf numFmtId="0" fontId="43" fillId="0" borderId="45" xfId="0" applyFont="1" applyBorder="1" applyAlignment="1">
      <alignment horizontal="centerContinuous" vertical="center" wrapText="1"/>
    </xf>
    <xf numFmtId="0" fontId="6" fillId="0" borderId="92" xfId="0" applyFont="1" applyFill="1" applyBorder="1" applyAlignment="1">
      <alignment horizontal="centerContinuous"/>
    </xf>
    <xf numFmtId="0" fontId="6" fillId="0" borderId="86" xfId="0" applyFont="1" applyFill="1" applyBorder="1" applyAlignment="1">
      <alignment horizontal="centerContinuous"/>
    </xf>
    <xf numFmtId="0" fontId="6" fillId="0" borderId="93" xfId="0" applyFont="1" applyFill="1" applyBorder="1" applyAlignment="1">
      <alignment horizontal="centerContinuous"/>
    </xf>
    <xf numFmtId="0" fontId="54" fillId="0" borderId="45" xfId="0" applyFont="1" applyBorder="1" applyAlignment="1">
      <alignment horizontal="centerContinuous" vertical="center" wrapText="1"/>
    </xf>
    <xf numFmtId="0" fontId="6" fillId="0" borderId="94" xfId="0" applyFont="1" applyFill="1" applyBorder="1" applyAlignment="1">
      <alignment horizontal="centerContinuous"/>
    </xf>
    <xf numFmtId="0" fontId="6" fillId="0" borderId="87" xfId="0" applyFont="1" applyFill="1" applyBorder="1" applyAlignment="1">
      <alignment horizontal="centerContinuous"/>
    </xf>
    <xf numFmtId="0" fontId="16" fillId="0" borderId="86" xfId="0" applyFont="1" applyFill="1" applyBorder="1" applyAlignment="1">
      <alignment horizontal="centerContinuous"/>
    </xf>
    <xf numFmtId="0" fontId="21" fillId="4" borderId="28" xfId="0" applyFont="1" applyFill="1" applyBorder="1" applyAlignment="1">
      <alignment horizontal="center"/>
    </xf>
    <xf numFmtId="164" fontId="4" fillId="0" borderId="3" xfId="0" applyNumberFormat="1" applyFont="1" applyBorder="1" applyAlignment="1">
      <alignment horizontal="center" vertical="center"/>
    </xf>
    <xf numFmtId="164" fontId="4" fillId="0" borderId="33" xfId="0" applyNumberFormat="1" applyFont="1" applyFill="1" applyBorder="1" applyAlignment="1">
      <alignment horizontal="center"/>
    </xf>
    <xf numFmtId="164" fontId="4" fillId="0" borderId="96" xfId="0" applyNumberFormat="1" applyFont="1" applyFill="1" applyBorder="1" applyAlignment="1">
      <alignment horizontal="centerContinuous"/>
    </xf>
    <xf numFmtId="164" fontId="4" fillId="0" borderId="33" xfId="0" applyNumberFormat="1" applyFont="1" applyBorder="1" applyAlignment="1">
      <alignment horizontal="centerContinuous"/>
    </xf>
    <xf numFmtId="49" fontId="4" fillId="0" borderId="33" xfId="0" applyNumberFormat="1" applyFont="1" applyFill="1" applyBorder="1" applyAlignment="1">
      <alignment horizontal="center"/>
    </xf>
    <xf numFmtId="0" fontId="4" fillId="0" borderId="97" xfId="0" quotePrefix="1" applyFont="1" applyBorder="1" applyAlignment="1">
      <alignment horizontal="center"/>
    </xf>
    <xf numFmtId="0" fontId="4" fillId="0" borderId="98" xfId="0" applyFont="1" applyBorder="1" applyAlignment="1">
      <alignment horizontal="center"/>
    </xf>
    <xf numFmtId="0" fontId="21" fillId="4" borderId="99" xfId="0" applyFont="1" applyFill="1" applyBorder="1" applyAlignment="1">
      <alignment horizontal="centerContinuous"/>
    </xf>
    <xf numFmtId="0" fontId="6" fillId="9" borderId="37" xfId="0" quotePrefix="1" applyNumberFormat="1" applyFont="1" applyFill="1" applyBorder="1" applyAlignment="1">
      <alignment horizontal="center"/>
    </xf>
    <xf numFmtId="0" fontId="21" fillId="11" borderId="30" xfId="0" applyFont="1" applyFill="1" applyBorder="1" applyAlignment="1">
      <alignment horizontal="center" vertical="center" wrapText="1"/>
    </xf>
    <xf numFmtId="0" fontId="15" fillId="0" borderId="0" xfId="0" applyNumberFormat="1" applyFont="1" applyBorder="1" applyAlignment="1">
      <alignment horizontal="centerContinuous" wrapText="1"/>
    </xf>
    <xf numFmtId="0" fontId="21" fillId="11" borderId="30" xfId="0" applyNumberFormat="1" applyFont="1" applyFill="1" applyBorder="1" applyAlignment="1">
      <alignment horizontal="center" vertical="center" wrapText="1"/>
    </xf>
    <xf numFmtId="0" fontId="6" fillId="0" borderId="36" xfId="2" applyNumberFormat="1" applyFont="1" applyFill="1" applyBorder="1" applyAlignment="1">
      <alignment horizontal="center" vertical="center" shrinkToFit="1"/>
    </xf>
    <xf numFmtId="0" fontId="4" fillId="0" borderId="0" xfId="0" applyNumberFormat="1" applyFont="1" applyBorder="1" applyAlignment="1">
      <alignment horizontal="left" wrapText="1"/>
    </xf>
    <xf numFmtId="9" fontId="6" fillId="0" borderId="20" xfId="2" applyFont="1" applyFill="1" applyBorder="1" applyAlignment="1">
      <alignment horizontal="center" vertical="center" shrinkToFit="1"/>
    </xf>
    <xf numFmtId="0" fontId="6" fillId="0" borderId="20" xfId="2" applyNumberFormat="1" applyFont="1" applyFill="1" applyBorder="1" applyAlignment="1">
      <alignment horizontal="center" vertical="center" shrinkToFit="1"/>
    </xf>
    <xf numFmtId="0" fontId="6" fillId="0" borderId="49" xfId="0" applyNumberFormat="1" applyFont="1" applyFill="1" applyBorder="1" applyAlignment="1">
      <alignment horizontal="center" wrapText="1"/>
    </xf>
    <xf numFmtId="0" fontId="27" fillId="2" borderId="1" xfId="0" applyFont="1" applyFill="1" applyBorder="1" applyAlignment="1">
      <alignment horizontal="center" shrinkToFit="1"/>
    </xf>
    <xf numFmtId="9" fontId="6" fillId="2" borderId="35" xfId="2" applyFont="1" applyFill="1" applyBorder="1" applyAlignment="1">
      <alignment horizontal="center" shrinkToFit="1"/>
    </xf>
    <xf numFmtId="9" fontId="6" fillId="2" borderId="36" xfId="2" applyFont="1" applyFill="1" applyBorder="1" applyAlignment="1">
      <alignment horizontal="center" vertical="center" shrinkToFit="1"/>
    </xf>
    <xf numFmtId="0" fontId="4" fillId="2" borderId="36" xfId="0" applyFont="1" applyFill="1" applyBorder="1" applyAlignment="1">
      <alignment horizontal="center" wrapText="1"/>
    </xf>
    <xf numFmtId="0" fontId="6" fillId="2" borderId="36" xfId="2" applyNumberFormat="1" applyFont="1" applyFill="1" applyBorder="1" applyAlignment="1">
      <alignment horizontal="center" shrinkToFit="1"/>
    </xf>
    <xf numFmtId="0" fontId="6" fillId="2" borderId="37" xfId="0" applyNumberFormat="1" applyFont="1" applyFill="1" applyBorder="1" applyAlignment="1">
      <alignment horizontal="center" wrapText="1"/>
    </xf>
    <xf numFmtId="0" fontId="27" fillId="2" borderId="9" xfId="0" applyFont="1" applyFill="1" applyBorder="1" applyAlignment="1">
      <alignment horizontal="center" shrinkToFit="1"/>
    </xf>
    <xf numFmtId="0" fontId="6" fillId="2" borderId="72" xfId="0" applyFont="1" applyFill="1" applyBorder="1" applyAlignment="1">
      <alignment horizontal="center" wrapText="1"/>
    </xf>
    <xf numFmtId="9" fontId="6" fillId="2" borderId="72" xfId="2" applyFont="1" applyFill="1" applyBorder="1" applyAlignment="1">
      <alignment horizontal="center" shrinkToFit="1"/>
    </xf>
    <xf numFmtId="9" fontId="6" fillId="2" borderId="82" xfId="2" applyFont="1" applyFill="1" applyBorder="1" applyAlignment="1">
      <alignment horizontal="center" vertical="center" shrinkToFit="1"/>
    </xf>
    <xf numFmtId="0" fontId="6" fillId="2" borderId="82" xfId="2" applyNumberFormat="1" applyFont="1" applyFill="1" applyBorder="1" applyAlignment="1">
      <alignment horizontal="center" vertical="center" shrinkToFit="1"/>
    </xf>
    <xf numFmtId="0" fontId="6" fillId="2" borderId="82" xfId="2" applyNumberFormat="1" applyFont="1" applyFill="1" applyBorder="1" applyAlignment="1">
      <alignment horizontal="center" shrinkToFit="1"/>
    </xf>
    <xf numFmtId="0" fontId="6" fillId="2" borderId="50" xfId="0" applyNumberFormat="1" applyFont="1" applyFill="1" applyBorder="1" applyAlignment="1">
      <alignment horizontal="center" wrapText="1"/>
    </xf>
    <xf numFmtId="0" fontId="6" fillId="2" borderId="35" xfId="0" applyFont="1" applyFill="1" applyBorder="1" applyAlignment="1">
      <alignment horizontal="center" wrapText="1"/>
    </xf>
    <xf numFmtId="0" fontId="5" fillId="0" borderId="100" xfId="0" applyFont="1" applyBorder="1" applyAlignment="1">
      <alignment horizontal="right"/>
    </xf>
    <xf numFmtId="0" fontId="6" fillId="0" borderId="101" xfId="0" applyFont="1" applyBorder="1" applyAlignment="1">
      <alignment horizontal="left"/>
    </xf>
    <xf numFmtId="49" fontId="6" fillId="0" borderId="17" xfId="0" applyNumberFormat="1" applyFont="1" applyFill="1" applyBorder="1" applyAlignment="1">
      <alignment horizontal="center" shrinkToFit="1"/>
    </xf>
    <xf numFmtId="0" fontId="4" fillId="0" borderId="102" xfId="0" applyFont="1" applyBorder="1" applyAlignment="1">
      <alignment horizontal="center" shrinkToFit="1"/>
    </xf>
    <xf numFmtId="164" fontId="4" fillId="0" borderId="103" xfId="0" applyNumberFormat="1" applyFont="1" applyBorder="1" applyAlignment="1">
      <alignment horizontal="center" shrinkToFit="1"/>
    </xf>
    <xf numFmtId="0" fontId="4" fillId="2" borderId="102" xfId="0" applyFont="1" applyFill="1" applyBorder="1" applyAlignment="1">
      <alignment horizontal="center" shrinkToFit="1"/>
    </xf>
    <xf numFmtId="164" fontId="4" fillId="2" borderId="103" xfId="0" applyNumberFormat="1" applyFont="1" applyFill="1" applyBorder="1" applyAlignment="1">
      <alignment horizontal="center" shrinkToFit="1"/>
    </xf>
    <xf numFmtId="0" fontId="4" fillId="2" borderId="58" xfId="0" applyFont="1" applyFill="1" applyBorder="1" applyAlignment="1">
      <alignment horizontal="left"/>
    </xf>
    <xf numFmtId="0" fontId="4" fillId="2" borderId="59" xfId="0" applyFont="1" applyFill="1" applyBorder="1" applyAlignment="1">
      <alignment horizontal="left" shrinkToFit="1"/>
    </xf>
    <xf numFmtId="0" fontId="4" fillId="0" borderId="73" xfId="0" applyFont="1" applyFill="1" applyBorder="1" applyAlignment="1">
      <alignment horizontal="center" vertical="center"/>
    </xf>
    <xf numFmtId="0" fontId="6" fillId="0" borderId="95" xfId="0" applyFont="1" applyFill="1" applyBorder="1" applyAlignment="1">
      <alignment horizontal="centerContinuous"/>
    </xf>
    <xf numFmtId="0" fontId="4" fillId="13" borderId="18" xfId="0" applyFont="1" applyFill="1" applyBorder="1" applyAlignment="1">
      <alignment horizontal="center" vertical="center"/>
    </xf>
    <xf numFmtId="0" fontId="4" fillId="13" borderId="18" xfId="0" quotePrefix="1" applyFont="1" applyFill="1" applyBorder="1" applyAlignment="1">
      <alignment horizontal="center" vertical="center" wrapText="1"/>
    </xf>
    <xf numFmtId="49" fontId="4" fillId="13" borderId="18" xfId="2" applyNumberFormat="1" applyFont="1" applyFill="1" applyBorder="1" applyAlignment="1">
      <alignment horizontal="center" vertical="center"/>
    </xf>
    <xf numFmtId="0" fontId="4" fillId="13" borderId="18" xfId="0" applyFont="1" applyFill="1" applyBorder="1" applyAlignment="1">
      <alignment horizontal="center" vertical="center" shrinkToFit="1"/>
    </xf>
    <xf numFmtId="164" fontId="4" fillId="13" borderId="18" xfId="0" applyNumberFormat="1" applyFont="1" applyFill="1" applyBorder="1" applyAlignment="1">
      <alignment horizontal="center" vertical="center"/>
    </xf>
    <xf numFmtId="164" fontId="4" fillId="13" borderId="96" xfId="0" applyNumberFormat="1" applyFont="1" applyFill="1" applyBorder="1" applyAlignment="1">
      <alignment horizontal="center" vertical="center"/>
    </xf>
    <xf numFmtId="0" fontId="4" fillId="13" borderId="104" xfId="0" applyFont="1" applyFill="1" applyBorder="1" applyAlignment="1">
      <alignment horizontal="center" vertical="center"/>
    </xf>
    <xf numFmtId="0" fontId="3" fillId="0" borderId="73" xfId="0" applyFont="1" applyBorder="1" applyAlignment="1">
      <alignment horizontal="center" shrinkToFit="1"/>
    </xf>
    <xf numFmtId="0" fontId="3" fillId="0" borderId="15" xfId="0" applyFont="1" applyBorder="1" applyAlignment="1">
      <alignment horizontal="center"/>
    </xf>
    <xf numFmtId="0" fontId="4" fillId="0" borderId="73" xfId="0" applyFont="1" applyBorder="1" applyAlignment="1">
      <alignment horizontal="center" vertical="center"/>
    </xf>
    <xf numFmtId="49" fontId="5" fillId="14" borderId="105" xfId="0" applyNumberFormat="1" applyFont="1" applyFill="1" applyBorder="1" applyAlignment="1">
      <alignment horizontal="centerContinuous"/>
    </xf>
    <xf numFmtId="49" fontId="5" fillId="15" borderId="3" xfId="0" applyNumberFormat="1" applyFont="1" applyFill="1" applyBorder="1" applyAlignment="1">
      <alignment horizontal="centerContinuous"/>
    </xf>
    <xf numFmtId="49" fontId="11" fillId="11" borderId="33" xfId="0" applyNumberFormat="1" applyFont="1" applyFill="1" applyBorder="1" applyAlignment="1">
      <alignment horizontal="centerContinuous"/>
    </xf>
    <xf numFmtId="0" fontId="9" fillId="2" borderId="106" xfId="0" applyFont="1" applyFill="1" applyBorder="1" applyAlignment="1">
      <alignment horizontal="right"/>
    </xf>
    <xf numFmtId="0" fontId="9" fillId="2" borderId="89" xfId="0" applyFont="1" applyFill="1" applyBorder="1" applyAlignment="1">
      <alignment horizontal="right"/>
    </xf>
    <xf numFmtId="0" fontId="4" fillId="0" borderId="97" xfId="0" quotePrefix="1" applyFont="1" applyFill="1" applyBorder="1" applyAlignment="1">
      <alignment horizontal="center"/>
    </xf>
    <xf numFmtId="0" fontId="57" fillId="0" borderId="87" xfId="0" applyFont="1" applyFill="1" applyBorder="1" applyAlignment="1">
      <alignment horizontal="center" shrinkToFit="1"/>
    </xf>
    <xf numFmtId="0" fontId="56" fillId="3" borderId="107" xfId="1" applyFont="1" applyFill="1" applyBorder="1" applyAlignment="1" applyProtection="1">
      <alignment horizontal="right"/>
    </xf>
    <xf numFmtId="0" fontId="58" fillId="3" borderId="5" xfId="0" applyFont="1" applyFill="1" applyBorder="1" applyAlignment="1">
      <alignment horizontal="right"/>
    </xf>
    <xf numFmtId="0" fontId="11" fillId="16" borderId="108" xfId="0" applyNumberFormat="1" applyFont="1" applyFill="1" applyBorder="1" applyAlignment="1">
      <alignment horizontal="center" wrapText="1"/>
    </xf>
    <xf numFmtId="0" fontId="6" fillId="16" borderId="36" xfId="0" applyNumberFormat="1" applyFont="1" applyFill="1" applyBorder="1" applyAlignment="1">
      <alignment horizontal="center"/>
    </xf>
    <xf numFmtId="0" fontId="26" fillId="0" borderId="20" xfId="0" applyNumberFormat="1" applyFont="1" applyBorder="1" applyAlignment="1">
      <alignment horizontal="center"/>
    </xf>
  </cellXfs>
  <cellStyles count="3">
    <cellStyle name="Hyperlink" xfId="1" builtinId="8"/>
    <cellStyle name="Normal" xfId="0" builtinId="0"/>
    <cellStyle name="Percent" xfId="2" builtinId="5"/>
  </cellStyles>
  <dxfs count="10">
    <dxf>
      <font>
        <b/>
        <i val="0"/>
        <condense val="0"/>
        <extend val="0"/>
      </font>
      <fill>
        <patternFill>
          <bgColor indexed="51"/>
        </patternFill>
      </fill>
    </dxf>
    <dxf>
      <font>
        <b/>
        <i val="0"/>
        <condense val="0"/>
        <extend val="0"/>
      </font>
      <fill>
        <patternFill>
          <bgColor indexed="11"/>
        </patternFill>
      </fill>
    </dxf>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6</xdr:col>
      <xdr:colOff>1190625</xdr:colOff>
      <xdr:row>29</xdr:row>
      <xdr:rowOff>133350</xdr:rowOff>
    </xdr:to>
    <xdr:sp macro="" textlink="">
      <xdr:nvSpPr>
        <xdr:cNvPr id="1025" name="Text 6"/>
        <xdr:cNvSpPr txBox="1">
          <a:spLocks noChangeArrowheads="1"/>
        </xdr:cNvSpPr>
      </xdr:nvSpPr>
      <xdr:spPr bwMode="auto">
        <a:xfrm>
          <a:off x="47625" y="3943350"/>
          <a:ext cx="6886575" cy="260985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Blonde hair, fair complexion, blue eyes, slender, athletic build.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Nilyn was born in Loudwater to a young teen girl whose family gave the child to a childless couple who moved to Anauroch, as they were merchants by trade.  She grew up on the road, and met many people along the way.  Most impressed by the performers, she learned to sing and play a flute from an early age.  She helped her parents in their business until they decided settle in one of the small towns along the Black Road and open a store.  Town life didn’t appeal to Nilyn, so she set out to find her own way.  She met a young druid who introduced her to the druidic lifestyle.  She has learned slowly, since her lessons have been interrupted by her need to return to civilization rather than fully embrace the wilderness lifestyle.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Nilyn is fiercely independent, and can be moody.  She loves to sing, play, and mingle with people.  At times, she will also seek solace in the forests and wild places, disappearing for weeks.  She is fearless, level headed and honest, but she has a volatile temper, especially during her introspective times.</a:t>
          </a:r>
        </a:p>
      </xdr:txBody>
    </xdr:sp>
    <xdr:clientData/>
  </xdr:twoCellAnchor>
  <xdr:twoCellAnchor>
    <xdr:from>
      <xdr:col>5</xdr:col>
      <xdr:colOff>66675</xdr:colOff>
      <xdr:row>14</xdr:row>
      <xdr:rowOff>161925</xdr:rowOff>
    </xdr:from>
    <xdr:to>
      <xdr:col>6</xdr:col>
      <xdr:colOff>1238250</xdr:colOff>
      <xdr:row>16</xdr:row>
      <xdr:rowOff>238125</xdr:rowOff>
    </xdr:to>
    <xdr:sp macro="" textlink="">
      <xdr:nvSpPr>
        <xdr:cNvPr id="1084" name="Text Box 60"/>
        <xdr:cNvSpPr txBox="1">
          <a:spLocks noChangeArrowheads="1"/>
        </xdr:cNvSpPr>
      </xdr:nvSpPr>
      <xdr:spPr bwMode="auto">
        <a:xfrm>
          <a:off x="4686300" y="3314700"/>
          <a:ext cx="2295525" cy="504825"/>
        </a:xfrm>
        <a:prstGeom prst="rect">
          <a:avLst/>
        </a:prstGeom>
        <a:solidFill>
          <a:srgbClr val="CCFFFF"/>
        </a:solidFill>
        <a:ln w="38100" cmpd="dbl">
          <a:solidFill>
            <a:srgbClr val="00FF00"/>
          </a:solidFill>
          <a:miter lim="800000"/>
          <a:headEnd/>
          <a:tailEnd/>
        </a:ln>
      </xdr:spPr>
      <xdr:txBody>
        <a:bodyPr vertOverflow="clip" wrap="square" lIns="27432" tIns="27432" rIns="27432" bIns="0" anchor="t" upright="1"/>
        <a:lstStyle/>
        <a:p>
          <a:pPr algn="just" rtl="0">
            <a:lnSpc>
              <a:spcPts val="1100"/>
            </a:lnSpc>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Moving at 20' and -3 to select Skills due to Medium load.  Blind &amp; deaf.</a:t>
          </a:r>
        </a:p>
      </xdr:txBody>
    </xdr:sp>
    <xdr:clientData/>
  </xdr:twoCellAnchor>
  <xdr:twoCellAnchor>
    <xdr:from>
      <xdr:col>5</xdr:col>
      <xdr:colOff>76200</xdr:colOff>
      <xdr:row>2</xdr:row>
      <xdr:rowOff>57150</xdr:rowOff>
    </xdr:from>
    <xdr:to>
      <xdr:col>6</xdr:col>
      <xdr:colOff>1247775</xdr:colOff>
      <xdr:row>12</xdr:row>
      <xdr:rowOff>9525</xdr:rowOff>
    </xdr:to>
    <xdr:pic>
      <xdr:nvPicPr>
        <xdr:cNvPr id="1099" name="Picture 63" descr="Nily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647700"/>
          <a:ext cx="2295525"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9"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4" name="Rectangle 1"/>
        <xdr:cNvSpPr>
          <a:spLocks noChangeArrowheads="1"/>
        </xdr:cNvSpPr>
      </xdr:nvSpPr>
      <xdr:spPr bwMode="auto">
        <a:xfrm>
          <a:off x="59245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63" name="Rectangle 1"/>
        <xdr:cNvSpPr>
          <a:spLocks noChangeArrowheads="1"/>
        </xdr:cNvSpPr>
      </xdr:nvSpPr>
      <xdr:spPr bwMode="auto">
        <a:xfrm>
          <a:off x="51435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18433" name="Text Box 1"/>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Abilities:</a:t>
          </a:r>
          <a:r>
            <a:rPr lang="en-US" sz="1200" b="0" i="0" u="none" strike="noStrike" baseline="0">
              <a:solidFill>
                <a:srgbClr val="000000"/>
              </a:solidFill>
              <a:latin typeface="Times New Roman"/>
              <a:cs typeface="Times New Roman"/>
            </a:rPr>
            <a:t>  Poison bite +5 melee dmg = 1 + poison 1d6 Con (Fort DC 10)</a:t>
          </a:r>
        </a:p>
      </xdr:txBody>
    </xdr:sp>
    <xdr:clientData/>
  </xdr:twoCellAnchor>
  <xdr:twoCellAnchor>
    <xdr:from>
      <xdr:col>0</xdr:col>
      <xdr:colOff>38100</xdr:colOff>
      <xdr:row>12</xdr:row>
      <xdr:rowOff>66675</xdr:rowOff>
    </xdr:from>
    <xdr:to>
      <xdr:col>6</xdr:col>
      <xdr:colOff>1323975</xdr:colOff>
      <xdr:row>30</xdr:row>
      <xdr:rowOff>95250</xdr:rowOff>
    </xdr:to>
    <xdr:sp macro="" textlink="">
      <xdr:nvSpPr>
        <xdr:cNvPr id="18447" name="Text Box 2"/>
        <xdr:cNvSpPr txBox="1">
          <a:spLocks noChangeArrowheads="1"/>
        </xdr:cNvSpPr>
      </xdr:nvSpPr>
      <xdr:spPr bwMode="auto">
        <a:xfrm>
          <a:off x="38100" y="2800350"/>
          <a:ext cx="7038975" cy="3638550"/>
        </a:xfrm>
        <a:prstGeom prst="rect">
          <a:avLst/>
        </a:prstGeom>
        <a:solidFill>
          <a:srgbClr val="FFFFFF"/>
        </a:solidFill>
        <a:ln w="9525">
          <a:solidFill>
            <a:srgbClr val="000000"/>
          </a:solidFill>
          <a:miter lim="800000"/>
          <a:headEnd/>
          <a:tailEnd/>
        </a:ln>
      </xdr:spPr>
    </xdr:sp>
    <xdr:clientData/>
  </xdr:twoCellAnchor>
  <xdr:twoCellAnchor>
    <xdr:from>
      <xdr:col>5</xdr:col>
      <xdr:colOff>66675</xdr:colOff>
      <xdr:row>3</xdr:row>
      <xdr:rowOff>66675</xdr:rowOff>
    </xdr:from>
    <xdr:to>
      <xdr:col>6</xdr:col>
      <xdr:colOff>1333500</xdr:colOff>
      <xdr:row>5</xdr:row>
      <xdr:rowOff>200025</xdr:rowOff>
    </xdr:to>
    <xdr:sp macro="" textlink="">
      <xdr:nvSpPr>
        <xdr:cNvPr id="18448" name="Text Box 4"/>
        <xdr:cNvSpPr txBox="1">
          <a:spLocks noChangeArrowheads="1"/>
        </xdr:cNvSpPr>
      </xdr:nvSpPr>
      <xdr:spPr bwMode="auto">
        <a:xfrm>
          <a:off x="4686300" y="876300"/>
          <a:ext cx="2400300" cy="561975"/>
        </a:xfrm>
        <a:prstGeom prst="rect">
          <a:avLst/>
        </a:prstGeom>
        <a:solidFill>
          <a:srgbClr val="FF6600"/>
        </a:solidFill>
        <a:ln w="57150" cmpd="thickThin">
          <a:solidFill>
            <a:srgbClr val="8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showGridLines="0" tabSelected="1" zoomScaleNormal="100" workbookViewId="0">
      <selection activeCell="C11" sqref="C11:C16"/>
    </sheetView>
  </sheetViews>
  <sheetFormatPr defaultColWidth="13" defaultRowHeight="15.75"/>
  <cols>
    <col min="1" max="1" width="22.625" style="22" customWidth="1"/>
    <col min="2" max="2" width="10" style="23" customWidth="1"/>
    <col min="3" max="3" width="5.125" style="23" customWidth="1"/>
    <col min="4" max="4" width="15.125" style="22" bestFit="1" customWidth="1"/>
    <col min="5" max="5" width="9.125" style="23" bestFit="1" customWidth="1"/>
    <col min="6" max="6" width="14.75" style="22" customWidth="1"/>
    <col min="7" max="7" width="17.125" style="23" customWidth="1"/>
    <col min="8" max="16384" width="13" style="1"/>
  </cols>
  <sheetData>
    <row r="1" spans="1:7" ht="29.25" thickTop="1" thickBot="1">
      <c r="A1" s="230" t="s">
        <v>230</v>
      </c>
      <c r="B1" s="231" t="s">
        <v>231</v>
      </c>
      <c r="C1" s="232"/>
      <c r="D1" s="233"/>
      <c r="E1" s="234"/>
      <c r="F1" s="233"/>
      <c r="G1" s="387" t="s">
        <v>232</v>
      </c>
    </row>
    <row r="2" spans="1:7" ht="17.25" thickTop="1">
      <c r="A2" s="2" t="s">
        <v>0</v>
      </c>
      <c r="B2" s="18" t="s">
        <v>236</v>
      </c>
      <c r="C2" s="79"/>
      <c r="D2" s="4" t="s">
        <v>1</v>
      </c>
      <c r="E2" s="79" t="s">
        <v>233</v>
      </c>
      <c r="F2"/>
      <c r="G2" s="5"/>
    </row>
    <row r="3" spans="1:7" ht="16.5">
      <c r="A3" s="2" t="s">
        <v>76</v>
      </c>
      <c r="B3" s="18" t="s">
        <v>181</v>
      </c>
      <c r="C3" s="64"/>
      <c r="D3" s="4" t="s">
        <v>77</v>
      </c>
      <c r="E3" s="79">
        <v>3</v>
      </c>
      <c r="F3" s="4"/>
      <c r="G3" s="5"/>
    </row>
    <row r="4" spans="1:7" ht="16.5">
      <c r="A4" s="2" t="s">
        <v>129</v>
      </c>
      <c r="B4" s="18" t="s">
        <v>237</v>
      </c>
      <c r="C4" s="79"/>
      <c r="D4" s="4" t="s">
        <v>128</v>
      </c>
      <c r="E4" s="79">
        <v>25</v>
      </c>
      <c r="F4" s="4"/>
      <c r="G4" s="5"/>
    </row>
    <row r="5" spans="1:7" ht="16.5">
      <c r="A5" s="2" t="s">
        <v>78</v>
      </c>
      <c r="B5" s="18" t="s">
        <v>227</v>
      </c>
      <c r="C5" s="79"/>
      <c r="D5" s="4" t="s">
        <v>2</v>
      </c>
      <c r="E5" s="79" t="s">
        <v>234</v>
      </c>
      <c r="F5" s="4"/>
      <c r="G5" s="5"/>
    </row>
    <row r="6" spans="1:7" ht="17.25" thickBot="1">
      <c r="A6" s="2" t="s">
        <v>79</v>
      </c>
      <c r="B6" s="18" t="s">
        <v>81</v>
      </c>
      <c r="C6" s="64"/>
      <c r="D6" s="4" t="s">
        <v>3</v>
      </c>
      <c r="E6" s="79" t="s">
        <v>235</v>
      </c>
      <c r="F6" s="4"/>
      <c r="G6" s="5"/>
    </row>
    <row r="7" spans="1:7" ht="17.25" thickTop="1">
      <c r="A7" s="299" t="s">
        <v>84</v>
      </c>
      <c r="B7" s="300" t="s">
        <v>134</v>
      </c>
      <c r="C7" s="380">
        <f>RIGHT(B7,1)+'Personal File'!C13</f>
        <v>3</v>
      </c>
      <c r="D7" s="307" t="s">
        <v>267</v>
      </c>
      <c r="E7" s="297" t="s">
        <v>109</v>
      </c>
      <c r="F7" s="3"/>
      <c r="G7" s="5"/>
    </row>
    <row r="8" spans="1:7" ht="16.5">
      <c r="A8" s="301" t="s">
        <v>85</v>
      </c>
      <c r="B8" s="302" t="s">
        <v>133</v>
      </c>
      <c r="C8" s="381">
        <f>RIGHT(B8,1)+'Personal File'!C12</f>
        <v>3</v>
      </c>
      <c r="D8" s="308" t="s">
        <v>108</v>
      </c>
      <c r="E8" s="298" t="s">
        <v>260</v>
      </c>
      <c r="F8" s="3"/>
      <c r="G8" s="5"/>
    </row>
    <row r="9" spans="1:7" ht="17.25" thickBot="1">
      <c r="A9" s="303" t="s">
        <v>86</v>
      </c>
      <c r="B9" s="304" t="s">
        <v>134</v>
      </c>
      <c r="C9" s="382">
        <f>RIGHT(B9,1)+'Personal File'!C15</f>
        <v>5</v>
      </c>
      <c r="D9" s="309" t="s">
        <v>266</v>
      </c>
      <c r="E9" s="361" t="s">
        <v>316</v>
      </c>
      <c r="F9" s="3"/>
      <c r="G9" s="5"/>
    </row>
    <row r="10" spans="1:7" ht="18" thickTop="1" thickBot="1">
      <c r="A10" s="78" t="s">
        <v>17</v>
      </c>
      <c r="B10" s="274"/>
      <c r="C10" s="275"/>
      <c r="D10" s="310" t="s">
        <v>16</v>
      </c>
      <c r="E10" s="45">
        <v>20</v>
      </c>
      <c r="F10" s="3"/>
      <c r="G10" s="5"/>
    </row>
    <row r="11" spans="1:7" ht="16.5">
      <c r="A11" s="43" t="s">
        <v>4</v>
      </c>
      <c r="B11" s="44">
        <v>10</v>
      </c>
      <c r="C11" s="391" t="str">
        <f t="shared" ref="C11:C16" si="0">IF(B11&gt;9.9,CONCATENATE("+",ROUNDDOWN((B11-10)/2,0)),ROUNDUP((B11-10)/2,0))</f>
        <v>+0</v>
      </c>
      <c r="D11" s="383" t="s">
        <v>106</v>
      </c>
      <c r="E11" s="276" t="s">
        <v>238</v>
      </c>
      <c r="F11" s="3"/>
      <c r="G11" s="5"/>
    </row>
    <row r="12" spans="1:7" ht="16.5">
      <c r="A12" s="9" t="s">
        <v>5</v>
      </c>
      <c r="B12" s="137">
        <v>16</v>
      </c>
      <c r="C12" s="73" t="str">
        <f t="shared" si="0"/>
        <v>+3</v>
      </c>
      <c r="D12" s="384" t="s">
        <v>107</v>
      </c>
      <c r="E12" s="108">
        <f>Martial!B16+Equipment!B27+('Personal File'!E10/100)</f>
        <v>62.900000000000006</v>
      </c>
      <c r="F12" s="3"/>
      <c r="G12" s="5"/>
    </row>
    <row r="13" spans="1:7" ht="16.5">
      <c r="A13" s="41" t="s">
        <v>20</v>
      </c>
      <c r="B13" s="138">
        <v>12</v>
      </c>
      <c r="C13" s="65" t="str">
        <f t="shared" si="0"/>
        <v>+1</v>
      </c>
      <c r="D13" s="311" t="s">
        <v>22</v>
      </c>
      <c r="E13" s="102">
        <v>21</v>
      </c>
      <c r="F13" s="3"/>
      <c r="G13" s="5"/>
    </row>
    <row r="14" spans="1:7" ht="16.5">
      <c r="A14" s="388" t="s">
        <v>21</v>
      </c>
      <c r="B14" s="138">
        <v>16</v>
      </c>
      <c r="C14" s="73" t="str">
        <f t="shared" si="0"/>
        <v>+3</v>
      </c>
      <c r="D14" s="311" t="s">
        <v>75</v>
      </c>
      <c r="E14" s="102">
        <v>21</v>
      </c>
      <c r="F14" s="2"/>
      <c r="G14" s="5"/>
    </row>
    <row r="15" spans="1:7" ht="16.5">
      <c r="A15" s="42" t="s">
        <v>23</v>
      </c>
      <c r="B15" s="6">
        <v>16</v>
      </c>
      <c r="C15" s="73" t="str">
        <f t="shared" si="0"/>
        <v>+3</v>
      </c>
      <c r="D15" s="312" t="s">
        <v>274</v>
      </c>
      <c r="E15" s="106">
        <f>10+C12+2</f>
        <v>15</v>
      </c>
      <c r="F15" s="3"/>
      <c r="G15" s="5"/>
    </row>
    <row r="16" spans="1:7" ht="17.25" thickBot="1">
      <c r="A16" s="46" t="s">
        <v>19</v>
      </c>
      <c r="B16" s="139">
        <v>10</v>
      </c>
      <c r="C16" s="66" t="str">
        <f t="shared" si="0"/>
        <v>+0</v>
      </c>
      <c r="D16" s="313" t="s">
        <v>74</v>
      </c>
      <c r="E16" s="107">
        <f>E15+SUM(Martial!B12:B14)</f>
        <v>20</v>
      </c>
      <c r="F16" s="3"/>
      <c r="G16" s="5"/>
    </row>
    <row r="17" spans="1:7" ht="24.75" thickTop="1" thickBot="1">
      <c r="A17" s="10" t="s">
        <v>34</v>
      </c>
      <c r="B17" s="11"/>
      <c r="C17" s="11"/>
      <c r="D17" s="12"/>
      <c r="E17" s="12"/>
      <c r="F17" s="12"/>
      <c r="G17" s="13"/>
    </row>
    <row r="18" spans="1:7" s="17" customFormat="1" ht="17.25" thickTop="1">
      <c r="A18" s="14"/>
      <c r="B18" s="15"/>
      <c r="C18" s="15"/>
      <c r="D18" s="15"/>
      <c r="E18" s="15"/>
      <c r="F18" s="15"/>
      <c r="G18" s="16"/>
    </row>
    <row r="19" spans="1:7" s="17" customFormat="1" ht="16.5">
      <c r="A19" s="134"/>
      <c r="B19" s="18"/>
      <c r="C19" s="18"/>
      <c r="D19" s="18"/>
      <c r="E19" s="18"/>
      <c r="F19" s="18"/>
      <c r="G19" s="136"/>
    </row>
    <row r="20" spans="1:7" s="17" customFormat="1" ht="16.5">
      <c r="A20" s="134"/>
      <c r="B20" s="18"/>
      <c r="C20" s="18"/>
      <c r="D20" s="18"/>
      <c r="E20" s="18"/>
      <c r="F20" s="18"/>
      <c r="G20" s="136"/>
    </row>
    <row r="21" spans="1:7" s="17" customFormat="1" ht="16.5">
      <c r="A21" s="134"/>
      <c r="B21" s="18"/>
      <c r="C21" s="18"/>
      <c r="D21" s="18"/>
      <c r="E21" s="18"/>
      <c r="F21" s="18"/>
      <c r="G21" s="136"/>
    </row>
    <row r="22" spans="1:7" s="17" customFormat="1" ht="16.5">
      <c r="A22" s="134"/>
      <c r="B22" s="18"/>
      <c r="C22" s="18"/>
      <c r="D22" s="18"/>
      <c r="E22" s="18"/>
      <c r="F22" s="18"/>
      <c r="G22" s="136"/>
    </row>
    <row r="23" spans="1:7" s="17" customFormat="1" ht="16.5">
      <c r="A23" s="134"/>
      <c r="B23" s="18"/>
      <c r="C23" s="18"/>
      <c r="D23" s="18"/>
      <c r="E23" s="18"/>
      <c r="F23" s="18"/>
      <c r="G23" s="136"/>
    </row>
    <row r="24" spans="1:7" s="17" customFormat="1" ht="16.5">
      <c r="A24" s="134"/>
      <c r="B24" s="18"/>
      <c r="C24" s="18"/>
      <c r="D24" s="18"/>
      <c r="E24" s="18"/>
      <c r="F24" s="18"/>
      <c r="G24" s="136"/>
    </row>
    <row r="25" spans="1:7" s="17" customFormat="1" ht="16.5">
      <c r="A25" s="134"/>
      <c r="B25" s="18"/>
      <c r="C25" s="18"/>
      <c r="D25" s="18"/>
      <c r="E25" s="18"/>
      <c r="F25" s="18"/>
      <c r="G25" s="136"/>
    </row>
    <row r="26" spans="1:7" s="17" customFormat="1" ht="16.5">
      <c r="A26" s="134"/>
      <c r="B26" s="18"/>
      <c r="C26" s="18"/>
      <c r="D26" s="18"/>
      <c r="E26" s="18"/>
      <c r="F26" s="18"/>
      <c r="G26" s="136"/>
    </row>
    <row r="27" spans="1:7" s="17" customFormat="1" ht="16.5">
      <c r="A27" s="134"/>
      <c r="B27" s="18"/>
      <c r="C27" s="18"/>
      <c r="D27" s="18"/>
      <c r="E27" s="18"/>
      <c r="F27" s="18"/>
      <c r="G27" s="136"/>
    </row>
    <row r="28" spans="1:7" s="17" customFormat="1" ht="16.5">
      <c r="A28" s="134"/>
      <c r="B28" s="18"/>
      <c r="C28" s="18"/>
      <c r="D28" s="18"/>
      <c r="E28" s="18"/>
      <c r="F28" s="18"/>
      <c r="G28" s="136"/>
    </row>
    <row r="29" spans="1:7" s="17" customFormat="1" ht="16.5">
      <c r="A29" s="134"/>
      <c r="B29" s="18"/>
      <c r="C29" s="18"/>
      <c r="D29" s="18"/>
      <c r="E29" s="18"/>
      <c r="F29" s="18"/>
      <c r="G29" s="136"/>
    </row>
    <row r="30" spans="1:7" ht="17.25" thickBot="1">
      <c r="A30" s="19"/>
      <c r="B30" s="20"/>
      <c r="C30" s="20"/>
      <c r="D30" s="20"/>
      <c r="E30" s="20"/>
      <c r="F30" s="20"/>
      <c r="G30" s="21"/>
    </row>
    <row r="31" spans="1:7" ht="16.5" thickTop="1"/>
  </sheetData>
  <phoneticPr fontId="0" type="noConversion"/>
  <conditionalFormatting sqref="E14">
    <cfRule type="cellIs" dxfId="9" priority="1" stopIfTrue="1" operator="lessThan">
      <formula>$E$13/3</formula>
    </cfRule>
    <cfRule type="cellIs" dxfId="8" priority="2" stopIfTrue="1" operator="between">
      <formula>$E$13/3</formula>
      <formula>$E$13/2</formula>
    </cfRule>
    <cfRule type="cellIs" dxfId="7" priority="3" stopIfTrue="1" operator="greaterThan">
      <formula>$E$13/2</formula>
    </cfRule>
  </conditionalFormatting>
  <conditionalFormatting sqref="E12">
    <cfRule type="cellIs" dxfId="6" priority="4" stopIfTrue="1" operator="greaterThan">
      <formula>66</formula>
    </cfRule>
    <cfRule type="cellIs" dxfId="5"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showGridLines="0" workbookViewId="0">
      <pane ySplit="2" topLeftCell="A3" activePane="bottomLeft" state="frozen"/>
      <selection pane="bottomLeft" activeCell="A3" sqref="A3"/>
    </sheetView>
  </sheetViews>
  <sheetFormatPr defaultColWidth="13" defaultRowHeight="15.75"/>
  <cols>
    <col min="1" max="1" width="28.75" style="22" bestFit="1" customWidth="1"/>
    <col min="2" max="2" width="6.25" style="22" customWidth="1"/>
    <col min="3" max="4" width="6.25" style="23" hidden="1" customWidth="1"/>
    <col min="5" max="5" width="9.125" style="23" bestFit="1" customWidth="1"/>
    <col min="6" max="6" width="6.75" style="23" bestFit="1" customWidth="1"/>
    <col min="7" max="9" width="6.75" style="77" customWidth="1"/>
    <col min="10" max="10" width="40.625" style="22" customWidth="1"/>
    <col min="11" max="16384" width="13" style="1"/>
  </cols>
  <sheetData>
    <row r="1" spans="1:10" ht="24" thickBot="1">
      <c r="A1" s="61" t="s">
        <v>18</v>
      </c>
      <c r="B1" s="24"/>
      <c r="C1" s="24"/>
      <c r="D1" s="24"/>
      <c r="E1" s="24"/>
      <c r="F1" s="24"/>
      <c r="G1" s="75"/>
      <c r="H1" s="75"/>
      <c r="I1" s="75"/>
      <c r="J1" s="24"/>
    </row>
    <row r="2" spans="1:10" s="17" customFormat="1" ht="33">
      <c r="A2" s="58" t="s">
        <v>6</v>
      </c>
      <c r="B2" s="59" t="s">
        <v>40</v>
      </c>
      <c r="C2" s="59" t="s">
        <v>47</v>
      </c>
      <c r="D2" s="59" t="s">
        <v>39</v>
      </c>
      <c r="E2" s="72" t="s">
        <v>72</v>
      </c>
      <c r="F2" s="72" t="s">
        <v>48</v>
      </c>
      <c r="G2" s="76" t="s">
        <v>80</v>
      </c>
      <c r="H2" s="389" t="s">
        <v>335</v>
      </c>
      <c r="I2" s="76" t="s">
        <v>125</v>
      </c>
      <c r="J2" s="60" t="s">
        <v>8</v>
      </c>
    </row>
    <row r="3" spans="1:10" s="67" customFormat="1" ht="16.5">
      <c r="A3" s="156" t="s">
        <v>49</v>
      </c>
      <c r="B3" s="120">
        <v>0</v>
      </c>
      <c r="C3" s="157" t="s">
        <v>43</v>
      </c>
      <c r="D3" s="158" t="str">
        <f>IF(C3="Str",'Personal File'!$C$11,IF(C3="Dex",'Personal File'!$C$12,IF(C3="Con",'Personal File'!$C$13,IF(C3="Int",'Personal File'!$C$14,IF(C3="Wis",'Personal File'!$C$15,IF(C3="Cha",'Personal File'!$C$16))))))</f>
        <v>+3</v>
      </c>
      <c r="E3" s="158" t="str">
        <f t="shared" ref="E3:E40" si="0">CONCATENATE(C3," (",D3,")")</f>
        <v>Int (+3)</v>
      </c>
      <c r="F3" s="210" t="s">
        <v>73</v>
      </c>
      <c r="G3" s="121">
        <f t="shared" ref="G3:G8" si="1">B3+MID(E3,6,2)+F3</f>
        <v>3</v>
      </c>
      <c r="H3" s="390">
        <f ca="1">RANDBETWEEN(1,20)</f>
        <v>12</v>
      </c>
      <c r="I3" s="121">
        <f t="shared" ref="I3:I4" ca="1" si="2">SUM(G3:H3)</f>
        <v>15</v>
      </c>
      <c r="J3" s="122"/>
    </row>
    <row r="4" spans="1:10" s="71" customFormat="1" ht="16.5">
      <c r="A4" s="185" t="s">
        <v>50</v>
      </c>
      <c r="B4" s="120">
        <v>0</v>
      </c>
      <c r="C4" s="186" t="s">
        <v>45</v>
      </c>
      <c r="D4" s="187" t="str">
        <f>IF(C4="Str",'Personal File'!$C$11,IF(C4="Dex",'Personal File'!$C$12,IF(C4="Con",'Personal File'!$C$13,IF(C4="Int",'Personal File'!$C$14,IF(C4="Wis",'Personal File'!$C$15,IF(C4="Cha",'Personal File'!$C$16))))))</f>
        <v>+3</v>
      </c>
      <c r="E4" s="187" t="str">
        <f t="shared" si="0"/>
        <v>Dex (+3)</v>
      </c>
      <c r="F4" s="121" t="s">
        <v>73</v>
      </c>
      <c r="G4" s="121">
        <f t="shared" si="1"/>
        <v>3</v>
      </c>
      <c r="H4" s="390">
        <f ca="1">RANDBETWEEN(1,20)</f>
        <v>11</v>
      </c>
      <c r="I4" s="121">
        <f t="shared" ca="1" si="2"/>
        <v>14</v>
      </c>
      <c r="J4" s="122"/>
    </row>
    <row r="5" spans="1:10" s="69" customFormat="1" ht="16.5">
      <c r="A5" s="123" t="s">
        <v>51</v>
      </c>
      <c r="B5" s="120">
        <v>0</v>
      </c>
      <c r="C5" s="124" t="s">
        <v>41</v>
      </c>
      <c r="D5" s="125" t="str">
        <f>IF(C5="Str",'Personal File'!$C$11,IF(C5="Dex",'Personal File'!$C$12,IF(C5="Con",'Personal File'!$C$13,IF(C5="Int",'Personal File'!$C$14,IF(C5="Wis",'Personal File'!$C$15,IF(C5="Cha",'Personal File'!$C$16))))))</f>
        <v>+0</v>
      </c>
      <c r="E5" s="126" t="str">
        <f t="shared" si="0"/>
        <v>Cha (+0)</v>
      </c>
      <c r="F5" s="121" t="s">
        <v>73</v>
      </c>
      <c r="G5" s="121">
        <f t="shared" si="1"/>
        <v>0</v>
      </c>
      <c r="H5" s="390">
        <f t="shared" ref="H5:H40" ca="1" si="3">RANDBETWEEN(1,20)</f>
        <v>19</v>
      </c>
      <c r="I5" s="121">
        <f t="shared" ref="I5:I40" ca="1" si="4">SUM(G5:H5)</f>
        <v>19</v>
      </c>
      <c r="J5" s="122"/>
    </row>
    <row r="6" spans="1:10" s="68" customFormat="1" ht="16.5">
      <c r="A6" s="127" t="s">
        <v>52</v>
      </c>
      <c r="B6" s="120">
        <v>0</v>
      </c>
      <c r="C6" s="128" t="s">
        <v>46</v>
      </c>
      <c r="D6" s="129" t="str">
        <f>IF(C6="Str",'Personal File'!$C$11,IF(C6="Dex",'Personal File'!$C$12,IF(C6="Con",'Personal File'!$C$13,IF(C6="Int",'Personal File'!$C$14,IF(C6="Wis",'Personal File'!$C$15,IF(C6="Cha",'Personal File'!$C$16))))))</f>
        <v>+0</v>
      </c>
      <c r="E6" s="129" t="str">
        <f t="shared" si="0"/>
        <v>Str (+0)</v>
      </c>
      <c r="F6" s="121" t="s">
        <v>73</v>
      </c>
      <c r="G6" s="121">
        <f t="shared" si="1"/>
        <v>0</v>
      </c>
      <c r="H6" s="390">
        <f t="shared" ca="1" si="3"/>
        <v>9</v>
      </c>
      <c r="I6" s="121">
        <f t="shared" ca="1" si="4"/>
        <v>9</v>
      </c>
      <c r="J6" s="122"/>
    </row>
    <row r="7" spans="1:10" s="68" customFormat="1" ht="16.5">
      <c r="A7" s="221" t="s">
        <v>24</v>
      </c>
      <c r="B7" s="103">
        <v>2</v>
      </c>
      <c r="C7" s="222" t="s">
        <v>42</v>
      </c>
      <c r="D7" s="223" t="str">
        <f>IF(C7="Str",'Personal File'!$C$11,IF(C7="Dex",'Personal File'!$C$12,IF(C7="Con",'Personal File'!$C$13,IF(C7="Int",'Personal File'!$C$14,IF(C7="Wis",'Personal File'!$C$15,IF(C7="Cha",'Personal File'!$C$16))))))</f>
        <v>+1</v>
      </c>
      <c r="E7" s="223" t="str">
        <f t="shared" si="0"/>
        <v>Con (+1)</v>
      </c>
      <c r="F7" s="104" t="s">
        <v>73</v>
      </c>
      <c r="G7" s="104">
        <f t="shared" si="1"/>
        <v>3</v>
      </c>
      <c r="H7" s="390">
        <f t="shared" ca="1" si="3"/>
        <v>8</v>
      </c>
      <c r="I7" s="104">
        <f t="shared" ca="1" si="4"/>
        <v>11</v>
      </c>
      <c r="J7" s="336" t="s">
        <v>282</v>
      </c>
    </row>
    <row r="8" spans="1:10" s="67" customFormat="1" ht="16.5">
      <c r="A8" s="131" t="s">
        <v>239</v>
      </c>
      <c r="B8" s="103">
        <v>0</v>
      </c>
      <c r="C8" s="132" t="s">
        <v>43</v>
      </c>
      <c r="D8" s="133" t="str">
        <f>IF(C8="Str",'Personal File'!$C$11,IF(C8="Dex",'Personal File'!$C$12,IF(C8="Con",'Personal File'!$C$13,IF(C8="Int",'Personal File'!$C$14,IF(C8="Wis",'Personal File'!$C$15,IF(C8="Cha",'Personal File'!$C$16))))))</f>
        <v>+3</v>
      </c>
      <c r="E8" s="133" t="str">
        <f t="shared" si="0"/>
        <v>Int (+3)</v>
      </c>
      <c r="F8" s="104" t="s">
        <v>73</v>
      </c>
      <c r="G8" s="104">
        <f t="shared" si="1"/>
        <v>3</v>
      </c>
      <c r="H8" s="390">
        <f t="shared" ca="1" si="3"/>
        <v>5</v>
      </c>
      <c r="I8" s="104">
        <f t="shared" ca="1" si="4"/>
        <v>8</v>
      </c>
      <c r="J8" s="105"/>
    </row>
    <row r="9" spans="1:10" s="70" customFormat="1" ht="16.5">
      <c r="A9" s="80" t="s">
        <v>53</v>
      </c>
      <c r="B9" s="81">
        <v>0</v>
      </c>
      <c r="C9" s="82" t="s">
        <v>43</v>
      </c>
      <c r="D9" s="83" t="str">
        <f>IF(C9="Str",'Personal File'!$C$11,IF(C9="Dex",'Personal File'!$C$12,IF(C9="Con",'Personal File'!$C$13,IF(C9="Int",'Personal File'!$C$14,IF(C9="Wis",'Personal File'!$C$15,IF(C9="Cha",'Personal File'!$C$16))))))</f>
        <v>+3</v>
      </c>
      <c r="E9" s="83" t="str">
        <f t="shared" si="0"/>
        <v>Int (+3)</v>
      </c>
      <c r="F9" s="84" t="s">
        <v>73</v>
      </c>
      <c r="G9" s="85">
        <v>0</v>
      </c>
      <c r="H9" s="390">
        <f t="shared" ca="1" si="3"/>
        <v>10</v>
      </c>
      <c r="I9" s="85">
        <f t="shared" ca="1" si="4"/>
        <v>10</v>
      </c>
      <c r="J9" s="86"/>
    </row>
    <row r="10" spans="1:10" s="71" customFormat="1" ht="16.5">
      <c r="A10" s="123" t="s">
        <v>54</v>
      </c>
      <c r="B10" s="120">
        <v>0</v>
      </c>
      <c r="C10" s="124" t="s">
        <v>41</v>
      </c>
      <c r="D10" s="125" t="str">
        <f>IF(C10="Str",'Personal File'!$C$11,IF(C10="Dex",'Personal File'!$C$12,IF(C10="Con",'Personal File'!$C$13,IF(C10="Int",'Personal File'!$C$14,IF(C10="Wis",'Personal File'!$C$15,IF(C10="Cha",'Personal File'!$C$16))))))</f>
        <v>+0</v>
      </c>
      <c r="E10" s="126" t="str">
        <f t="shared" si="0"/>
        <v>Cha (+0)</v>
      </c>
      <c r="F10" s="121" t="s">
        <v>73</v>
      </c>
      <c r="G10" s="121">
        <f>B10+MID(E10,6,2)+F10</f>
        <v>0</v>
      </c>
      <c r="H10" s="390">
        <f t="shared" ca="1" si="3"/>
        <v>14</v>
      </c>
      <c r="I10" s="121">
        <f t="shared" ca="1" si="4"/>
        <v>14</v>
      </c>
      <c r="J10" s="122"/>
    </row>
    <row r="11" spans="1:10" s="71" customFormat="1" ht="16.5">
      <c r="A11" s="80" t="s">
        <v>55</v>
      </c>
      <c r="B11" s="81">
        <v>0</v>
      </c>
      <c r="C11" s="82" t="s">
        <v>43</v>
      </c>
      <c r="D11" s="83" t="str">
        <f>IF(C11="Str",'Personal File'!$C$11,IF(C11="Dex",'Personal File'!$C$12,IF(C11="Con",'Personal File'!$C$13,IF(C11="Int",'Personal File'!$C$14,IF(C11="Wis",'Personal File'!$C$15,IF(C11="Cha",'Personal File'!$C$16))))))</f>
        <v>+3</v>
      </c>
      <c r="E11" s="83" t="str">
        <f t="shared" si="0"/>
        <v>Int (+3)</v>
      </c>
      <c r="F11" s="84" t="s">
        <v>73</v>
      </c>
      <c r="G11" s="85">
        <v>0</v>
      </c>
      <c r="H11" s="390">
        <f t="shared" ca="1" si="3"/>
        <v>2</v>
      </c>
      <c r="I11" s="85">
        <f t="shared" ca="1" si="4"/>
        <v>2</v>
      </c>
      <c r="J11" s="86"/>
    </row>
    <row r="12" spans="1:10" s="71" customFormat="1" ht="16.5">
      <c r="A12" s="123" t="s">
        <v>56</v>
      </c>
      <c r="B12" s="120">
        <v>0</v>
      </c>
      <c r="C12" s="124" t="s">
        <v>41</v>
      </c>
      <c r="D12" s="125" t="str">
        <f>IF(C12="Str",'Personal File'!$C$11,IF(C12="Dex",'Personal File'!$C$12,IF(C12="Con",'Personal File'!$C$13,IF(C12="Int",'Personal File'!$C$14,IF(C12="Wis",'Personal File'!$C$15,IF(C12="Cha",'Personal File'!$C$16))))))</f>
        <v>+0</v>
      </c>
      <c r="E12" s="126" t="str">
        <f t="shared" si="0"/>
        <v>Cha (+0)</v>
      </c>
      <c r="F12" s="121" t="s">
        <v>73</v>
      </c>
      <c r="G12" s="121">
        <f t="shared" ref="G12:G18" si="5">B12+MID(E12,6,2)+F12</f>
        <v>0</v>
      </c>
      <c r="H12" s="390">
        <f t="shared" ca="1" si="3"/>
        <v>5</v>
      </c>
      <c r="I12" s="121">
        <f t="shared" ca="1" si="4"/>
        <v>5</v>
      </c>
      <c r="J12" s="122"/>
    </row>
    <row r="13" spans="1:10" s="71" customFormat="1" ht="16.5">
      <c r="A13" s="185" t="s">
        <v>57</v>
      </c>
      <c r="B13" s="120">
        <v>0</v>
      </c>
      <c r="C13" s="186" t="s">
        <v>45</v>
      </c>
      <c r="D13" s="187" t="str">
        <f>IF(C13="Str",'Personal File'!$C$11,IF(C13="Dex",'Personal File'!$C$12,IF(C13="Con",'Personal File'!$C$13,IF(C13="Int",'Personal File'!$C$14,IF(C13="Wis",'Personal File'!$C$15,IF(C13="Cha",'Personal File'!$C$16))))))</f>
        <v>+3</v>
      </c>
      <c r="E13" s="188" t="str">
        <f t="shared" si="0"/>
        <v>Dex (+3)</v>
      </c>
      <c r="F13" s="121" t="s">
        <v>73</v>
      </c>
      <c r="G13" s="121">
        <f t="shared" si="5"/>
        <v>3</v>
      </c>
      <c r="H13" s="390">
        <f t="shared" ca="1" si="3"/>
        <v>1</v>
      </c>
      <c r="I13" s="121">
        <f t="shared" ca="1" si="4"/>
        <v>4</v>
      </c>
      <c r="J13" s="122"/>
    </row>
    <row r="14" spans="1:10" s="71" customFormat="1" ht="16.5">
      <c r="A14" s="90" t="s">
        <v>58</v>
      </c>
      <c r="B14" s="91">
        <v>0</v>
      </c>
      <c r="C14" s="92" t="s">
        <v>43</v>
      </c>
      <c r="D14" s="93" t="str">
        <f>IF(C14="Str",'Personal File'!$C$11,IF(C14="Dex",'Personal File'!$C$12,IF(C14="Con",'Personal File'!$C$13,IF(C14="Int",'Personal File'!$C$14,IF(C14="Wis",'Personal File'!$C$15,IF(C14="Cha",'Personal File'!$C$16))))))</f>
        <v>+3</v>
      </c>
      <c r="E14" s="93" t="str">
        <f t="shared" si="0"/>
        <v>Int (+3)</v>
      </c>
      <c r="F14" s="94" t="s">
        <v>73</v>
      </c>
      <c r="G14" s="94">
        <f t="shared" si="5"/>
        <v>3</v>
      </c>
      <c r="H14" s="390">
        <f t="shared" ca="1" si="3"/>
        <v>8</v>
      </c>
      <c r="I14" s="94">
        <f t="shared" ca="1" si="4"/>
        <v>11</v>
      </c>
      <c r="J14" s="95"/>
    </row>
    <row r="15" spans="1:10" s="71" customFormat="1" ht="16.5">
      <c r="A15" s="211" t="s">
        <v>59</v>
      </c>
      <c r="B15" s="103">
        <v>1</v>
      </c>
      <c r="C15" s="277" t="s">
        <v>41</v>
      </c>
      <c r="D15" s="278" t="str">
        <f>IF(C15="Str",'Personal File'!$C$11,IF(C15="Dex",'Personal File'!$C$12,IF(C15="Con",'Personal File'!$C$13,IF(C15="Int",'Personal File'!$C$14,IF(C15="Wis",'Personal File'!$C$15,IF(C15="Cha",'Personal File'!$C$16))))))</f>
        <v>+0</v>
      </c>
      <c r="E15" s="279" t="str">
        <f t="shared" si="0"/>
        <v>Cha (+0)</v>
      </c>
      <c r="F15" s="104" t="s">
        <v>73</v>
      </c>
      <c r="G15" s="104">
        <f t="shared" si="5"/>
        <v>1</v>
      </c>
      <c r="H15" s="390">
        <f t="shared" ca="1" si="3"/>
        <v>3</v>
      </c>
      <c r="I15" s="104">
        <f t="shared" ca="1" si="4"/>
        <v>4</v>
      </c>
      <c r="J15" s="105"/>
    </row>
    <row r="16" spans="1:10" s="71" customFormat="1" ht="16.5">
      <c r="A16" s="224" t="s">
        <v>26</v>
      </c>
      <c r="B16" s="225">
        <v>3</v>
      </c>
      <c r="C16" s="226" t="s">
        <v>41</v>
      </c>
      <c r="D16" s="227" t="str">
        <f>IF(C16="Str",'Personal File'!$C$11,IF(C16="Dex",'Personal File'!$C$12,IF(C16="Con",'Personal File'!$C$13,IF(C16="Int",'Personal File'!$C$14,IF(C16="Wis",'Personal File'!$C$15,IF(C16="Cha",'Personal File'!$C$16))))))</f>
        <v>+0</v>
      </c>
      <c r="E16" s="227" t="str">
        <f t="shared" si="0"/>
        <v>Cha (+0)</v>
      </c>
      <c r="F16" s="104" t="s">
        <v>187</v>
      </c>
      <c r="G16" s="104">
        <f t="shared" si="5"/>
        <v>5</v>
      </c>
      <c r="H16" s="390">
        <f t="shared" ca="1" si="3"/>
        <v>17</v>
      </c>
      <c r="I16" s="104">
        <f t="shared" ca="1" si="4"/>
        <v>22</v>
      </c>
      <c r="J16" s="228"/>
    </row>
    <row r="17" spans="1:10" s="71" customFormat="1" ht="16.5">
      <c r="A17" s="214" t="s">
        <v>60</v>
      </c>
      <c r="B17" s="103">
        <v>1</v>
      </c>
      <c r="C17" s="215" t="s">
        <v>44</v>
      </c>
      <c r="D17" s="216" t="str">
        <f>IF(C17="Str",'Personal File'!$C$11,IF(C17="Dex",'Personal File'!$C$12,IF(C17="Con",'Personal File'!$C$13,IF(C17="Int",'Personal File'!$C$14,IF(C17="Wis",'Personal File'!$C$15,IF(C17="Cha",'Personal File'!$C$16))))))</f>
        <v>+3</v>
      </c>
      <c r="E17" s="216" t="str">
        <f t="shared" si="0"/>
        <v>Wis (+3)</v>
      </c>
      <c r="F17" s="104" t="s">
        <v>187</v>
      </c>
      <c r="G17" s="104">
        <f t="shared" si="5"/>
        <v>6</v>
      </c>
      <c r="H17" s="390">
        <f t="shared" ca="1" si="3"/>
        <v>2</v>
      </c>
      <c r="I17" s="104">
        <f t="shared" ca="1" si="4"/>
        <v>8</v>
      </c>
      <c r="J17" s="105"/>
    </row>
    <row r="18" spans="1:10" s="71" customFormat="1" ht="16.5">
      <c r="A18" s="280" t="s">
        <v>61</v>
      </c>
      <c r="B18" s="103">
        <v>1</v>
      </c>
      <c r="C18" s="281" t="s">
        <v>45</v>
      </c>
      <c r="D18" s="282" t="str">
        <f>IF(C18="Str",'Personal File'!$C$11,IF(C18="Dex",'Personal File'!$C$12,IF(C18="Con",'Personal File'!$C$13,IF(C18="Int",'Personal File'!$C$14,IF(C18="Wis",'Personal File'!$C$15,IF(C18="Cha",'Personal File'!$C$16))))))</f>
        <v>+3</v>
      </c>
      <c r="E18" s="282" t="str">
        <f t="shared" si="0"/>
        <v>Dex (+3)</v>
      </c>
      <c r="F18" s="104" t="s">
        <v>73</v>
      </c>
      <c r="G18" s="104">
        <f t="shared" si="5"/>
        <v>4</v>
      </c>
      <c r="H18" s="390">
        <f t="shared" ca="1" si="3"/>
        <v>2</v>
      </c>
      <c r="I18" s="104">
        <f t="shared" ca="1" si="4"/>
        <v>6</v>
      </c>
      <c r="J18" s="105"/>
    </row>
    <row r="19" spans="1:10" s="71" customFormat="1" ht="16.5">
      <c r="A19" s="96" t="s">
        <v>62</v>
      </c>
      <c r="B19" s="91">
        <v>0</v>
      </c>
      <c r="C19" s="98" t="s">
        <v>41</v>
      </c>
      <c r="D19" s="99" t="str">
        <f>IF(C19="Str",'Personal File'!$C$11,IF(C19="Dex",'Personal File'!$C$12,IF(C19="Con",'Personal File'!$C$13,IF(C19="Int",'Personal File'!$C$14,IF(C19="Wis",'Personal File'!$C$15,IF(C19="Cha",'Personal File'!$C$16))))))</f>
        <v>+0</v>
      </c>
      <c r="E19" s="97" t="str">
        <f t="shared" si="0"/>
        <v>Cha (+0)</v>
      </c>
      <c r="F19" s="94" t="s">
        <v>73</v>
      </c>
      <c r="G19" s="94">
        <f>B19+MID(E19,6,2)+F19</f>
        <v>0</v>
      </c>
      <c r="H19" s="390">
        <f t="shared" ca="1" si="3"/>
        <v>15</v>
      </c>
      <c r="I19" s="94">
        <f t="shared" ca="1" si="4"/>
        <v>15</v>
      </c>
      <c r="J19" s="95"/>
    </row>
    <row r="20" spans="1:10" s="71" customFormat="1" ht="16.5">
      <c r="A20" s="127" t="s">
        <v>63</v>
      </c>
      <c r="B20" s="120">
        <v>0</v>
      </c>
      <c r="C20" s="128" t="s">
        <v>46</v>
      </c>
      <c r="D20" s="129" t="str">
        <f>IF(C20="Str",'Personal File'!$C$11,IF(C20="Dex",'Personal File'!$C$12,IF(C20="Con",'Personal File'!$C$13,IF(C20="Int",'Personal File'!$C$14,IF(C20="Wis",'Personal File'!$C$15,IF(C20="Cha",'Personal File'!$C$16))))))</f>
        <v>+0</v>
      </c>
      <c r="E20" s="129" t="str">
        <f t="shared" si="0"/>
        <v>Str (+0)</v>
      </c>
      <c r="F20" s="94" t="s">
        <v>73</v>
      </c>
      <c r="G20" s="121">
        <f>B20+MID(E20,6,2)+F20</f>
        <v>0</v>
      </c>
      <c r="H20" s="390">
        <f t="shared" ca="1" si="3"/>
        <v>1</v>
      </c>
      <c r="I20" s="121">
        <f t="shared" ca="1" si="4"/>
        <v>1</v>
      </c>
      <c r="J20" s="122"/>
    </row>
    <row r="21" spans="1:10" s="71" customFormat="1" ht="16.5">
      <c r="A21" s="192" t="s">
        <v>172</v>
      </c>
      <c r="B21" s="189">
        <v>0</v>
      </c>
      <c r="C21" s="193" t="s">
        <v>43</v>
      </c>
      <c r="D21" s="194" t="str">
        <f>IF(C21="Str",'Personal File'!$C$11,IF(C21="Dex",'Personal File'!$C$12,IF(C21="Con",'Personal File'!$C$13,IF(C21="Int",'Personal File'!$C$14,IF(C21="Wis",'Personal File'!$C$15,IF(C21="Cha",'Personal File'!$C$16))))))</f>
        <v>+3</v>
      </c>
      <c r="E21" s="194" t="str">
        <f t="shared" si="0"/>
        <v>Int (+3)</v>
      </c>
      <c r="F21" s="190" t="s">
        <v>73</v>
      </c>
      <c r="G21" s="85">
        <v>0</v>
      </c>
      <c r="H21" s="390">
        <f t="shared" ca="1" si="3"/>
        <v>4</v>
      </c>
      <c r="I21" s="85">
        <f t="shared" ca="1" si="4"/>
        <v>4</v>
      </c>
      <c r="J21" s="191"/>
    </row>
    <row r="22" spans="1:10" s="71" customFormat="1" ht="16.5">
      <c r="A22" s="192" t="s">
        <v>171</v>
      </c>
      <c r="B22" s="189">
        <v>0</v>
      </c>
      <c r="C22" s="193" t="s">
        <v>43</v>
      </c>
      <c r="D22" s="194" t="str">
        <f>IF(C22="Str",'Personal File'!$C$11,IF(C22="Dex",'Personal File'!$C$12,IF(C22="Con",'Personal File'!$C$13,IF(C22="Int",'Personal File'!$C$14,IF(C22="Wis",'Personal File'!$C$15,IF(C22="Cha",'Personal File'!$C$16))))))</f>
        <v>+3</v>
      </c>
      <c r="E22" s="194" t="str">
        <f>CONCATENATE(C22," (",D22,")")</f>
        <v>Int (+3)</v>
      </c>
      <c r="F22" s="190" t="s">
        <v>73</v>
      </c>
      <c r="G22" s="85">
        <v>0</v>
      </c>
      <c r="H22" s="390">
        <f t="shared" ca="1" si="3"/>
        <v>16</v>
      </c>
      <c r="I22" s="85">
        <f t="shared" ca="1" si="4"/>
        <v>16</v>
      </c>
      <c r="J22" s="191"/>
    </row>
    <row r="23" spans="1:10" s="71" customFormat="1" ht="16.5">
      <c r="A23" s="192" t="s">
        <v>173</v>
      </c>
      <c r="B23" s="189">
        <v>0</v>
      </c>
      <c r="C23" s="193" t="s">
        <v>43</v>
      </c>
      <c r="D23" s="194" t="str">
        <f>IF(C23="Str",'Personal File'!$C$11,IF(C23="Dex",'Personal File'!$C$12,IF(C23="Con",'Personal File'!$C$13,IF(C23="Int",'Personal File'!$C$14,IF(C23="Wis",'Personal File'!$C$15,IF(C23="Cha",'Personal File'!$C$16))))))</f>
        <v>+3</v>
      </c>
      <c r="E23" s="194" t="str">
        <f t="shared" si="0"/>
        <v>Int (+3)</v>
      </c>
      <c r="F23" s="190" t="s">
        <v>73</v>
      </c>
      <c r="G23" s="85">
        <v>0</v>
      </c>
      <c r="H23" s="390">
        <f t="shared" ca="1" si="3"/>
        <v>20</v>
      </c>
      <c r="I23" s="85">
        <f t="shared" ca="1" si="4"/>
        <v>20</v>
      </c>
      <c r="J23" s="191"/>
    </row>
    <row r="24" spans="1:10" s="71" customFormat="1" ht="16.5">
      <c r="A24" s="214" t="s">
        <v>64</v>
      </c>
      <c r="B24" s="103">
        <v>2</v>
      </c>
      <c r="C24" s="215" t="s">
        <v>44</v>
      </c>
      <c r="D24" s="216" t="str">
        <f>IF(C24="Str",'Personal File'!$C$11,IF(C24="Dex",'Personal File'!$C$12,IF(C24="Con",'Personal File'!$C$13,IF(C24="Int",'Personal File'!$C$14,IF(C24="Wis",'Personal File'!$C$15,IF(C24="Cha",'Personal File'!$C$16))))))</f>
        <v>+3</v>
      </c>
      <c r="E24" s="229" t="str">
        <f t="shared" si="0"/>
        <v>Wis (+3)</v>
      </c>
      <c r="F24" s="104" t="s">
        <v>73</v>
      </c>
      <c r="G24" s="104">
        <f>B24+MID(E24,6,2)+F24</f>
        <v>5</v>
      </c>
      <c r="H24" s="390">
        <f t="shared" ca="1" si="3"/>
        <v>6</v>
      </c>
      <c r="I24" s="104">
        <f t="shared" ca="1" si="4"/>
        <v>11</v>
      </c>
      <c r="J24" s="105"/>
    </row>
    <row r="25" spans="1:10" s="71" customFormat="1" ht="16.5">
      <c r="A25" s="280" t="s">
        <v>27</v>
      </c>
      <c r="B25" s="103">
        <v>2</v>
      </c>
      <c r="C25" s="281" t="s">
        <v>45</v>
      </c>
      <c r="D25" s="282" t="str">
        <f>IF(C25="Str",'Personal File'!$C$11,IF(C25="Dex",'Personal File'!$C$12,IF(C25="Con",'Personal File'!$C$13,IF(C25="Int",'Personal File'!$C$14,IF(C25="Wis",'Personal File'!$C$15,IF(C25="Cha",'Personal File'!$C$16))))))</f>
        <v>+3</v>
      </c>
      <c r="E25" s="282" t="str">
        <f t="shared" si="0"/>
        <v>Dex (+3)</v>
      </c>
      <c r="F25" s="104" t="s">
        <v>73</v>
      </c>
      <c r="G25" s="104">
        <f>B25+MID(E25,6,2)+F25</f>
        <v>5</v>
      </c>
      <c r="H25" s="390">
        <f t="shared" ca="1" si="3"/>
        <v>3</v>
      </c>
      <c r="I25" s="104">
        <f t="shared" ca="1" si="4"/>
        <v>8</v>
      </c>
      <c r="J25" s="105"/>
    </row>
    <row r="26" spans="1:10" s="71" customFormat="1" ht="16.5">
      <c r="A26" s="117" t="s">
        <v>65</v>
      </c>
      <c r="B26" s="81">
        <v>0</v>
      </c>
      <c r="C26" s="118" t="s">
        <v>45</v>
      </c>
      <c r="D26" s="119" t="str">
        <f>IF(C26="Str",'Personal File'!$C$11,IF(C26="Dex",'Personal File'!$C$12,IF(C26="Con",'Personal File'!$C$13,IF(C26="Int",'Personal File'!$C$14,IF(C26="Wis",'Personal File'!$C$15,IF(C26="Cha",'Personal File'!$C$16))))))</f>
        <v>+3</v>
      </c>
      <c r="E26" s="119" t="str">
        <f t="shared" si="0"/>
        <v>Dex (+3)</v>
      </c>
      <c r="F26" s="84" t="s">
        <v>73</v>
      </c>
      <c r="G26" s="85">
        <v>0</v>
      </c>
      <c r="H26" s="390">
        <f t="shared" ca="1" si="3"/>
        <v>5</v>
      </c>
      <c r="I26" s="85">
        <f t="shared" ca="1" si="4"/>
        <v>5</v>
      </c>
      <c r="J26" s="86"/>
    </row>
    <row r="27" spans="1:10" ht="16.5">
      <c r="A27" s="211" t="s">
        <v>303</v>
      </c>
      <c r="B27" s="103">
        <v>1</v>
      </c>
      <c r="C27" s="277" t="s">
        <v>41</v>
      </c>
      <c r="D27" s="278" t="str">
        <f>IF(C27="Str",'Personal File'!$C$11,IF(C27="Dex",'Personal File'!$C$12,IF(C27="Con",'Personal File'!$C$13,IF(C27="Int",'Personal File'!$C$14,IF(C27="Wis",'Personal File'!$C$15,IF(C27="Cha",'Personal File'!$C$16))))))</f>
        <v>+0</v>
      </c>
      <c r="E27" s="278" t="str">
        <f t="shared" si="0"/>
        <v>Cha (+0)</v>
      </c>
      <c r="F27" s="104" t="s">
        <v>73</v>
      </c>
      <c r="G27" s="104">
        <f>B27+MID(E27,6,2)+F27</f>
        <v>1</v>
      </c>
      <c r="H27" s="390">
        <f t="shared" ca="1" si="3"/>
        <v>19</v>
      </c>
      <c r="I27" s="104">
        <f t="shared" ca="1" si="4"/>
        <v>20</v>
      </c>
      <c r="J27" s="105"/>
    </row>
    <row r="28" spans="1:10" ht="16.5">
      <c r="A28" s="293" t="s">
        <v>240</v>
      </c>
      <c r="B28" s="81">
        <v>0</v>
      </c>
      <c r="C28" s="100" t="s">
        <v>44</v>
      </c>
      <c r="D28" s="101" t="str">
        <f>IF(C28="Str",'Personal File'!$C$11,IF(C28="Dex",'Personal File'!$C$12,IF(C28="Con",'Personal File'!$C$13,IF(C28="Int",'Personal File'!$C$14,IF(C28="Wis",'Personal File'!$C$15,IF(C28="Cha",'Personal File'!$C$16))))))</f>
        <v>+3</v>
      </c>
      <c r="E28" s="101" t="str">
        <f t="shared" si="0"/>
        <v>Wis (+3)</v>
      </c>
      <c r="F28" s="84" t="s">
        <v>73</v>
      </c>
      <c r="G28" s="85">
        <v>0</v>
      </c>
      <c r="H28" s="390">
        <f t="shared" ca="1" si="3"/>
        <v>14</v>
      </c>
      <c r="I28" s="85">
        <f t="shared" ca="1" si="4"/>
        <v>14</v>
      </c>
      <c r="J28" s="86"/>
    </row>
    <row r="29" spans="1:10" ht="16.5">
      <c r="A29" s="280" t="s">
        <v>28</v>
      </c>
      <c r="B29" s="103">
        <v>2</v>
      </c>
      <c r="C29" s="281" t="s">
        <v>45</v>
      </c>
      <c r="D29" s="282" t="str">
        <f>IF(C29="Str",'Personal File'!$C$11,IF(C29="Dex",'Personal File'!$C$12,IF(C29="Con",'Personal File'!$C$13,IF(C29="Int",'Personal File'!$C$14,IF(C29="Wis",'Personal File'!$C$15,IF(C29="Cha",'Personal File'!$C$16))))))</f>
        <v>+3</v>
      </c>
      <c r="E29" s="283" t="str">
        <f t="shared" si="0"/>
        <v>Dex (+3)</v>
      </c>
      <c r="F29" s="104" t="s">
        <v>73</v>
      </c>
      <c r="G29" s="104">
        <f>B29+MID(E29,6,2)+F29</f>
        <v>5</v>
      </c>
      <c r="H29" s="390">
        <f t="shared" ca="1" si="3"/>
        <v>9</v>
      </c>
      <c r="I29" s="104">
        <f t="shared" ca="1" si="4"/>
        <v>14</v>
      </c>
      <c r="J29" s="105"/>
    </row>
    <row r="30" spans="1:10" ht="16.5">
      <c r="A30" s="131" t="s">
        <v>29</v>
      </c>
      <c r="B30" s="103">
        <v>1</v>
      </c>
      <c r="C30" s="132" t="s">
        <v>43</v>
      </c>
      <c r="D30" s="133" t="str">
        <f>IF(C30="Str",'Personal File'!$C$11,IF(C30="Dex",'Personal File'!$C$12,IF(C30="Con",'Personal File'!$C$13,IF(C30="Int",'Personal File'!$C$14,IF(C30="Wis",'Personal File'!$C$15,IF(C30="Cha",'Personal File'!$C$16))))))</f>
        <v>+3</v>
      </c>
      <c r="E30" s="133" t="str">
        <f t="shared" si="0"/>
        <v>Int (+3)</v>
      </c>
      <c r="F30" s="104" t="s">
        <v>73</v>
      </c>
      <c r="G30" s="104">
        <f>B30+MID(E30,6,2)+F30</f>
        <v>4</v>
      </c>
      <c r="H30" s="390">
        <f t="shared" ca="1" si="3"/>
        <v>11</v>
      </c>
      <c r="I30" s="104">
        <f t="shared" ca="1" si="4"/>
        <v>15</v>
      </c>
      <c r="J30" s="105"/>
    </row>
    <row r="31" spans="1:10" ht="16.5">
      <c r="A31" s="214" t="s">
        <v>66</v>
      </c>
      <c r="B31" s="103">
        <v>1</v>
      </c>
      <c r="C31" s="215" t="s">
        <v>44</v>
      </c>
      <c r="D31" s="216" t="str">
        <f>IF(C31="Str",'Personal File'!$C$11,IF(C31="Dex",'Personal File'!$C$12,IF(C31="Con",'Personal File'!$C$13,IF(C31="Int",'Personal File'!$C$14,IF(C31="Wis",'Personal File'!$C$15,IF(C31="Cha",'Personal File'!$C$16))))))</f>
        <v>+3</v>
      </c>
      <c r="E31" s="216" t="str">
        <f t="shared" si="0"/>
        <v>Wis (+3)</v>
      </c>
      <c r="F31" s="104" t="s">
        <v>73</v>
      </c>
      <c r="G31" s="104">
        <f>B31+MID(E31,6,2)+F31</f>
        <v>4</v>
      </c>
      <c r="H31" s="390">
        <f t="shared" ca="1" si="3"/>
        <v>10</v>
      </c>
      <c r="I31" s="104">
        <f t="shared" ca="1" si="4"/>
        <v>14</v>
      </c>
      <c r="J31" s="105"/>
    </row>
    <row r="32" spans="1:10" ht="16.5">
      <c r="A32" s="117" t="s">
        <v>178</v>
      </c>
      <c r="B32" s="81">
        <v>0</v>
      </c>
      <c r="C32" s="118" t="s">
        <v>45</v>
      </c>
      <c r="D32" s="119" t="str">
        <f>IF(C32="Str",'Personal File'!$C$11,IF(C32="Dex",'Personal File'!$C$12,IF(C32="Con",'Personal File'!$C$13,IF(C32="Int",'Personal File'!$C$14,IF(C32="Wis",'Personal File'!$C$15,IF(C32="Cha",'Personal File'!$C$16))))))</f>
        <v>+3</v>
      </c>
      <c r="E32" s="119" t="str">
        <f t="shared" si="0"/>
        <v>Dex (+3)</v>
      </c>
      <c r="F32" s="84" t="s">
        <v>73</v>
      </c>
      <c r="G32" s="85">
        <v>0</v>
      </c>
      <c r="H32" s="390">
        <f t="shared" ca="1" si="3"/>
        <v>1</v>
      </c>
      <c r="I32" s="85">
        <f t="shared" ca="1" si="4"/>
        <v>1</v>
      </c>
      <c r="J32" s="86"/>
    </row>
    <row r="33" spans="1:10" ht="16.5">
      <c r="A33" s="192" t="s">
        <v>137</v>
      </c>
      <c r="B33" s="189">
        <v>0</v>
      </c>
      <c r="C33" s="193" t="s">
        <v>43</v>
      </c>
      <c r="D33" s="194" t="str">
        <f>IF(C33="Str",'Personal File'!$C$11,IF(C33="Dex",'Personal File'!$C$12,IF(C33="Con",'Personal File'!$C$13,IF(C33="Int",'Personal File'!$C$14,IF(C33="Wis",'Personal File'!$C$15,IF(C33="Cha",'Personal File'!$C$16))))))</f>
        <v>+3</v>
      </c>
      <c r="E33" s="194" t="str">
        <f t="shared" si="0"/>
        <v>Int (+3)</v>
      </c>
      <c r="F33" s="190" t="s">
        <v>73</v>
      </c>
      <c r="G33" s="85">
        <v>0</v>
      </c>
      <c r="H33" s="390">
        <f t="shared" ca="1" si="3"/>
        <v>13</v>
      </c>
      <c r="I33" s="85">
        <f t="shared" ca="1" si="4"/>
        <v>13</v>
      </c>
      <c r="J33" s="191"/>
    </row>
    <row r="34" spans="1:10" ht="16.5">
      <c r="A34" s="192" t="s">
        <v>67</v>
      </c>
      <c r="B34" s="189">
        <v>0</v>
      </c>
      <c r="C34" s="193" t="s">
        <v>43</v>
      </c>
      <c r="D34" s="194" t="str">
        <f>IF(C34="Str",'Personal File'!$C$11,IF(C34="Dex",'Personal File'!$C$12,IF(C34="Con",'Personal File'!$C$13,IF(C34="Int",'Personal File'!$C$14,IF(C34="Wis",'Personal File'!$C$15,IF(C34="Cha",'Personal File'!$C$16))))))</f>
        <v>+3</v>
      </c>
      <c r="E34" s="194" t="str">
        <f t="shared" si="0"/>
        <v>Int (+3)</v>
      </c>
      <c r="F34" s="190" t="s">
        <v>187</v>
      </c>
      <c r="G34" s="85">
        <v>0</v>
      </c>
      <c r="H34" s="390">
        <f t="shared" ca="1" si="3"/>
        <v>14</v>
      </c>
      <c r="I34" s="85">
        <f t="shared" ca="1" si="4"/>
        <v>14</v>
      </c>
      <c r="J34" s="191" t="s">
        <v>281</v>
      </c>
    </row>
    <row r="35" spans="1:10" ht="16.5">
      <c r="A35" s="214" t="s">
        <v>68</v>
      </c>
      <c r="B35" s="103">
        <v>2</v>
      </c>
      <c r="C35" s="215" t="s">
        <v>44</v>
      </c>
      <c r="D35" s="216" t="str">
        <f>IF(C35="Str",'Personal File'!$C$11,IF(C35="Dex",'Personal File'!$C$12,IF(C35="Con",'Personal File'!$C$13,IF(C35="Int",'Personal File'!$C$14,IF(C35="Wis",'Personal File'!$C$15,IF(C35="Cha",'Personal File'!$C$16))))))</f>
        <v>+3</v>
      </c>
      <c r="E35" s="216" t="str">
        <f t="shared" si="0"/>
        <v>Wis (+3)</v>
      </c>
      <c r="F35" s="104" t="s">
        <v>73</v>
      </c>
      <c r="G35" s="104">
        <f>B35+MID(E35,6,2)+F35</f>
        <v>5</v>
      </c>
      <c r="H35" s="390">
        <f t="shared" ca="1" si="3"/>
        <v>12</v>
      </c>
      <c r="I35" s="104">
        <f t="shared" ca="1" si="4"/>
        <v>17</v>
      </c>
      <c r="J35" s="105"/>
    </row>
    <row r="36" spans="1:10" ht="16.5">
      <c r="A36" s="214" t="s">
        <v>179</v>
      </c>
      <c r="B36" s="103">
        <v>1</v>
      </c>
      <c r="C36" s="215" t="s">
        <v>44</v>
      </c>
      <c r="D36" s="216" t="str">
        <f>IF(C36="Str",'Personal File'!$C$11,IF(C36="Dex",'Personal File'!$C$12,IF(C36="Con",'Personal File'!$C$13,IF(C36="Int",'Personal File'!$C$14,IF(C36="Wis",'Personal File'!$C$15,IF(C36="Cha",'Personal File'!$C$16))))))</f>
        <v>+3</v>
      </c>
      <c r="E36" s="216" t="str">
        <f t="shared" si="0"/>
        <v>Wis (+3)</v>
      </c>
      <c r="F36" s="104" t="s">
        <v>187</v>
      </c>
      <c r="G36" s="104">
        <f>B36+MID(E36,6,2)+F36</f>
        <v>6</v>
      </c>
      <c r="H36" s="390">
        <f t="shared" ca="1" si="3"/>
        <v>10</v>
      </c>
      <c r="I36" s="104">
        <f t="shared" ca="1" si="4"/>
        <v>16</v>
      </c>
      <c r="J36" s="105"/>
    </row>
    <row r="37" spans="1:10" ht="16.5">
      <c r="A37" s="284" t="s">
        <v>30</v>
      </c>
      <c r="B37" s="103">
        <v>1</v>
      </c>
      <c r="C37" s="285" t="s">
        <v>46</v>
      </c>
      <c r="D37" s="286" t="str">
        <f>IF(C37="Str",'Personal File'!$C$11,IF(C37="Dex",'Personal File'!$C$12,IF(C37="Con",'Personal File'!$C$13,IF(C37="Int",'Personal File'!$C$14,IF(C37="Wis",'Personal File'!$C$15,IF(C37="Cha",'Personal File'!$C$16))))))</f>
        <v>+0</v>
      </c>
      <c r="E37" s="286" t="str">
        <f t="shared" si="0"/>
        <v>Str (+0)</v>
      </c>
      <c r="F37" s="104" t="s">
        <v>73</v>
      </c>
      <c r="G37" s="104">
        <f>B37+MID(E37,6,2)+F37</f>
        <v>1</v>
      </c>
      <c r="H37" s="390">
        <f t="shared" ca="1" si="3"/>
        <v>3</v>
      </c>
      <c r="I37" s="104">
        <f t="shared" ca="1" si="4"/>
        <v>4</v>
      </c>
      <c r="J37" s="105"/>
    </row>
    <row r="38" spans="1:10" ht="16.5">
      <c r="A38" s="195" t="s">
        <v>69</v>
      </c>
      <c r="B38" s="189">
        <v>0</v>
      </c>
      <c r="C38" s="196" t="s">
        <v>45</v>
      </c>
      <c r="D38" s="197" t="str">
        <f>IF(C38="Str",'Personal File'!$C$11,IF(C38="Dex",'Personal File'!$C$12,IF(C38="Con",'Personal File'!$C$13,IF(C38="Int",'Personal File'!$C$14,IF(C38="Wis",'Personal File'!$C$15,IF(C38="Cha",'Personal File'!$C$16))))))</f>
        <v>+3</v>
      </c>
      <c r="E38" s="197" t="str">
        <f t="shared" si="0"/>
        <v>Dex (+3)</v>
      </c>
      <c r="F38" s="190" t="s">
        <v>73</v>
      </c>
      <c r="G38" s="85">
        <v>0</v>
      </c>
      <c r="H38" s="390">
        <f t="shared" ca="1" si="3"/>
        <v>6</v>
      </c>
      <c r="I38" s="85">
        <f t="shared" ca="1" si="4"/>
        <v>6</v>
      </c>
      <c r="J38" s="191"/>
    </row>
    <row r="39" spans="1:10" ht="16.5">
      <c r="A39" s="87" t="s">
        <v>70</v>
      </c>
      <c r="B39" s="81">
        <v>0</v>
      </c>
      <c r="C39" s="88" t="s">
        <v>41</v>
      </c>
      <c r="D39" s="89" t="str">
        <f>IF(C39="Str",'Personal File'!$C$11,IF(C39="Dex",'Personal File'!$C$12,IF(C39="Con",'Personal File'!$C$13,IF(C39="Int",'Personal File'!$C$14,IF(C39="Wis",'Personal File'!$C$15,IF(C39="Cha",'Personal File'!$C$16))))))</f>
        <v>+0</v>
      </c>
      <c r="E39" s="89" t="str">
        <f t="shared" si="0"/>
        <v>Cha (+0)</v>
      </c>
      <c r="F39" s="84" t="s">
        <v>187</v>
      </c>
      <c r="G39" s="85">
        <v>0</v>
      </c>
      <c r="H39" s="390">
        <f t="shared" ca="1" si="3"/>
        <v>18</v>
      </c>
      <c r="I39" s="85">
        <f t="shared" ca="1" si="4"/>
        <v>18</v>
      </c>
      <c r="J39" s="191" t="s">
        <v>281</v>
      </c>
    </row>
    <row r="40" spans="1:10" ht="17.25" thickBot="1">
      <c r="A40" s="287" t="s">
        <v>71</v>
      </c>
      <c r="B40" s="288">
        <v>1</v>
      </c>
      <c r="C40" s="289" t="s">
        <v>45</v>
      </c>
      <c r="D40" s="290" t="str">
        <f>IF(C40="Str",'Personal File'!$C$11,IF(C40="Dex",'Personal File'!$C$12,IF(C40="Con",'Personal File'!$C$13,IF(C40="Int",'Personal File'!$C$14,IF(C40="Wis",'Personal File'!$C$15,IF(C40="Cha",'Personal File'!$C$16))))))</f>
        <v>+3</v>
      </c>
      <c r="E40" s="290" t="str">
        <f t="shared" si="0"/>
        <v>Dex (+3)</v>
      </c>
      <c r="F40" s="291" t="s">
        <v>73</v>
      </c>
      <c r="G40" s="291">
        <f>B40+MID(E40,6,2)+F40</f>
        <v>4</v>
      </c>
      <c r="H40" s="390">
        <f t="shared" ca="1" si="3"/>
        <v>4</v>
      </c>
      <c r="I40" s="291">
        <f t="shared" ca="1" si="4"/>
        <v>8</v>
      </c>
      <c r="J40" s="292"/>
    </row>
    <row r="41" spans="1:10" ht="16.5" thickTop="1">
      <c r="B41" s="116"/>
    </row>
    <row r="42" spans="1:10">
      <c r="B42" s="116"/>
    </row>
  </sheetData>
  <phoneticPr fontId="0" type="noConversion"/>
  <conditionalFormatting sqref="H3:H40">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showGridLines="0" workbookViewId="0">
      <pane ySplit="2" topLeftCell="A3" activePane="bottomLeft" state="frozen"/>
      <selection pane="bottomLeft" activeCell="A3" sqref="A3"/>
    </sheetView>
  </sheetViews>
  <sheetFormatPr defaultColWidth="13" defaultRowHeight="15.75"/>
  <cols>
    <col min="1" max="1" width="15.875" style="49" customWidth="1"/>
    <col min="2" max="2" width="6.25" style="49" bestFit="1" customWidth="1"/>
    <col min="3" max="3" width="9.625" style="50" bestFit="1" customWidth="1"/>
    <col min="4" max="4" width="11.25" style="50" bestFit="1" customWidth="1"/>
    <col min="5" max="5" width="11.25" style="341" customWidth="1"/>
    <col min="6" max="6" width="11" style="50" customWidth="1"/>
    <col min="7" max="7" width="9.5" style="50" bestFit="1" customWidth="1"/>
    <col min="8" max="8" width="29.875" style="49" customWidth="1"/>
    <col min="9" max="16384" width="13" style="39"/>
  </cols>
  <sheetData>
    <row r="1" spans="1:8" ht="24" thickBot="1">
      <c r="A1" s="209" t="s">
        <v>190</v>
      </c>
      <c r="B1" s="48"/>
      <c r="C1" s="48"/>
      <c r="D1" s="48"/>
      <c r="E1" s="338"/>
      <c r="F1" s="48"/>
      <c r="G1" s="48"/>
      <c r="H1" s="48"/>
    </row>
    <row r="2" spans="1:8" s="47" customFormat="1" ht="16.5">
      <c r="A2" s="202" t="s">
        <v>110</v>
      </c>
      <c r="B2" s="203" t="s">
        <v>7</v>
      </c>
      <c r="C2" s="203" t="s">
        <v>114</v>
      </c>
      <c r="D2" s="337" t="s">
        <v>287</v>
      </c>
      <c r="E2" s="339" t="s">
        <v>288</v>
      </c>
      <c r="F2" s="203" t="s">
        <v>83</v>
      </c>
      <c r="G2" s="203" t="s">
        <v>33</v>
      </c>
      <c r="H2" s="204" t="s">
        <v>8</v>
      </c>
    </row>
    <row r="3" spans="1:8" s="47" customFormat="1" ht="16.5">
      <c r="A3" s="205" t="s">
        <v>139</v>
      </c>
      <c r="B3" s="154">
        <v>0</v>
      </c>
      <c r="C3" s="206" t="s">
        <v>102</v>
      </c>
      <c r="D3" s="207" t="s">
        <v>284</v>
      </c>
      <c r="E3" s="155" t="s">
        <v>285</v>
      </c>
      <c r="F3" s="155" t="s">
        <v>131</v>
      </c>
      <c r="G3" s="155" t="s">
        <v>98</v>
      </c>
      <c r="H3" s="208" t="s">
        <v>140</v>
      </c>
    </row>
    <row r="4" spans="1:8" ht="16.5">
      <c r="A4" s="205" t="s">
        <v>141</v>
      </c>
      <c r="B4" s="154">
        <v>0</v>
      </c>
      <c r="C4" s="206" t="s">
        <v>95</v>
      </c>
      <c r="D4" s="207" t="s">
        <v>284</v>
      </c>
      <c r="E4" s="155" t="s">
        <v>285</v>
      </c>
      <c r="F4" s="155" t="s">
        <v>91</v>
      </c>
      <c r="G4" s="155" t="s">
        <v>98</v>
      </c>
      <c r="H4" s="208" t="s">
        <v>142</v>
      </c>
    </row>
    <row r="5" spans="1:8" ht="16.5">
      <c r="A5" s="205" t="s">
        <v>94</v>
      </c>
      <c r="B5" s="154">
        <v>0</v>
      </c>
      <c r="C5" s="206" t="s">
        <v>95</v>
      </c>
      <c r="D5" s="207" t="s">
        <v>284</v>
      </c>
      <c r="E5" s="155" t="s">
        <v>285</v>
      </c>
      <c r="F5" s="155" t="s">
        <v>115</v>
      </c>
      <c r="G5" s="155" t="s">
        <v>96</v>
      </c>
      <c r="H5" s="235" t="s">
        <v>97</v>
      </c>
    </row>
    <row r="6" spans="1:8" ht="16.5">
      <c r="A6" s="205" t="s">
        <v>143</v>
      </c>
      <c r="B6" s="154">
        <v>0</v>
      </c>
      <c r="C6" s="206" t="s">
        <v>144</v>
      </c>
      <c r="D6" s="207" t="s">
        <v>284</v>
      </c>
      <c r="E6" s="155" t="s">
        <v>285</v>
      </c>
      <c r="F6" s="155" t="s">
        <v>131</v>
      </c>
      <c r="G6" s="155" t="s">
        <v>98</v>
      </c>
      <c r="H6" s="208" t="s">
        <v>219</v>
      </c>
    </row>
    <row r="7" spans="1:8" ht="16.5">
      <c r="A7" s="205" t="s">
        <v>191</v>
      </c>
      <c r="B7" s="154">
        <v>0</v>
      </c>
      <c r="C7" s="206" t="s">
        <v>105</v>
      </c>
      <c r="D7" s="207" t="s">
        <v>289</v>
      </c>
      <c r="E7" s="155" t="s">
        <v>285</v>
      </c>
      <c r="F7" s="155" t="s">
        <v>131</v>
      </c>
      <c r="G7" s="155" t="s">
        <v>98</v>
      </c>
      <c r="H7" s="208" t="s">
        <v>165</v>
      </c>
    </row>
    <row r="8" spans="1:8" ht="16.5">
      <c r="A8" s="205" t="s">
        <v>145</v>
      </c>
      <c r="B8" s="154">
        <v>0</v>
      </c>
      <c r="C8" s="206" t="s">
        <v>144</v>
      </c>
      <c r="D8" s="207" t="s">
        <v>284</v>
      </c>
      <c r="E8" s="155" t="s">
        <v>285</v>
      </c>
      <c r="F8" s="155" t="s">
        <v>91</v>
      </c>
      <c r="G8" s="155" t="s">
        <v>92</v>
      </c>
      <c r="H8" s="236" t="s">
        <v>146</v>
      </c>
    </row>
    <row r="9" spans="1:8" ht="16.5">
      <c r="A9" s="205" t="s">
        <v>192</v>
      </c>
      <c r="B9" s="154">
        <v>0</v>
      </c>
      <c r="C9" s="206" t="s">
        <v>144</v>
      </c>
      <c r="D9" s="207" t="s">
        <v>284</v>
      </c>
      <c r="E9" s="155" t="s">
        <v>285</v>
      </c>
      <c r="F9" s="155" t="s">
        <v>100</v>
      </c>
      <c r="G9" s="155" t="s">
        <v>98</v>
      </c>
      <c r="H9" s="237" t="s">
        <v>166</v>
      </c>
    </row>
    <row r="10" spans="1:8" ht="16.5">
      <c r="A10" s="205" t="s">
        <v>130</v>
      </c>
      <c r="B10" s="154">
        <v>0</v>
      </c>
      <c r="C10" s="206" t="s">
        <v>105</v>
      </c>
      <c r="D10" s="207" t="s">
        <v>290</v>
      </c>
      <c r="E10" s="155" t="s">
        <v>285</v>
      </c>
      <c r="F10" s="155" t="s">
        <v>91</v>
      </c>
      <c r="G10" s="155" t="s">
        <v>101</v>
      </c>
      <c r="H10" s="208" t="s">
        <v>314</v>
      </c>
    </row>
    <row r="11" spans="1:8" ht="16.5">
      <c r="A11" s="205" t="s">
        <v>147</v>
      </c>
      <c r="B11" s="154">
        <v>0</v>
      </c>
      <c r="C11" s="206" t="s">
        <v>148</v>
      </c>
      <c r="D11" s="207" t="s">
        <v>284</v>
      </c>
      <c r="E11" s="155" t="s">
        <v>285</v>
      </c>
      <c r="F11" s="155" t="s">
        <v>116</v>
      </c>
      <c r="G11" s="155" t="s">
        <v>98</v>
      </c>
      <c r="H11" s="237" t="s">
        <v>221</v>
      </c>
    </row>
    <row r="12" spans="1:8" ht="16.5">
      <c r="A12" s="205" t="s">
        <v>150</v>
      </c>
      <c r="B12" s="154">
        <v>0</v>
      </c>
      <c r="C12" s="206" t="s">
        <v>95</v>
      </c>
      <c r="D12" s="207" t="s">
        <v>284</v>
      </c>
      <c r="E12" s="155" t="s">
        <v>285</v>
      </c>
      <c r="F12" s="155" t="s">
        <v>116</v>
      </c>
      <c r="G12" s="155" t="s">
        <v>98</v>
      </c>
      <c r="H12" s="208" t="s">
        <v>174</v>
      </c>
    </row>
    <row r="13" spans="1:8" ht="16.5">
      <c r="A13" s="205" t="s">
        <v>99</v>
      </c>
      <c r="B13" s="154">
        <v>0</v>
      </c>
      <c r="C13" s="206" t="s">
        <v>95</v>
      </c>
      <c r="D13" s="135" t="s">
        <v>291</v>
      </c>
      <c r="E13" s="340" t="s">
        <v>285</v>
      </c>
      <c r="F13" s="155" t="s">
        <v>100</v>
      </c>
      <c r="G13" s="155" t="s">
        <v>101</v>
      </c>
      <c r="H13" s="237" t="s">
        <v>220</v>
      </c>
    </row>
    <row r="14" spans="1:8" ht="16.5">
      <c r="A14" s="205" t="s">
        <v>89</v>
      </c>
      <c r="B14" s="154">
        <v>0</v>
      </c>
      <c r="C14" s="206" t="s">
        <v>90</v>
      </c>
      <c r="D14" s="207" t="s">
        <v>292</v>
      </c>
      <c r="E14" s="155" t="s">
        <v>285</v>
      </c>
      <c r="F14" s="155" t="s">
        <v>91</v>
      </c>
      <c r="G14" s="155" t="s">
        <v>92</v>
      </c>
      <c r="H14" s="235" t="s">
        <v>93</v>
      </c>
    </row>
    <row r="15" spans="1:8" ht="16.5">
      <c r="A15" s="238" t="s">
        <v>167</v>
      </c>
      <c r="B15" s="239">
        <v>0</v>
      </c>
      <c r="C15" s="240" t="s">
        <v>148</v>
      </c>
      <c r="D15" s="241" t="s">
        <v>293</v>
      </c>
      <c r="E15" s="242" t="s">
        <v>285</v>
      </c>
      <c r="F15" s="242" t="s">
        <v>91</v>
      </c>
      <c r="G15" s="242" t="s">
        <v>92</v>
      </c>
      <c r="H15" s="243" t="s">
        <v>170</v>
      </c>
    </row>
    <row r="16" spans="1:8" ht="16.5">
      <c r="A16" s="205" t="s">
        <v>193</v>
      </c>
      <c r="B16" s="154">
        <v>1</v>
      </c>
      <c r="C16" s="206" t="s">
        <v>206</v>
      </c>
      <c r="D16" s="207" t="s">
        <v>284</v>
      </c>
      <c r="E16" s="155" t="s">
        <v>285</v>
      </c>
      <c r="F16" s="155" t="s">
        <v>131</v>
      </c>
      <c r="G16" s="155" t="s">
        <v>96</v>
      </c>
      <c r="H16" s="235" t="s">
        <v>164</v>
      </c>
    </row>
    <row r="17" spans="1:8" ht="16.5">
      <c r="A17" s="205" t="s">
        <v>194</v>
      </c>
      <c r="B17" s="154">
        <v>1</v>
      </c>
      <c r="C17" s="206" t="s">
        <v>206</v>
      </c>
      <c r="D17" s="207" t="s">
        <v>284</v>
      </c>
      <c r="E17" s="155" t="s">
        <v>285</v>
      </c>
      <c r="F17" s="155" t="s">
        <v>131</v>
      </c>
      <c r="G17" s="155" t="s">
        <v>103</v>
      </c>
      <c r="H17" s="235" t="s">
        <v>169</v>
      </c>
    </row>
    <row r="18" spans="1:8" ht="16.5">
      <c r="A18" s="205" t="s">
        <v>151</v>
      </c>
      <c r="B18" s="154">
        <v>1</v>
      </c>
      <c r="C18" s="206" t="s">
        <v>95</v>
      </c>
      <c r="D18" s="207" t="s">
        <v>284</v>
      </c>
      <c r="E18" s="155" t="s">
        <v>285</v>
      </c>
      <c r="F18" s="155" t="s">
        <v>91</v>
      </c>
      <c r="G18" s="155" t="s">
        <v>98</v>
      </c>
      <c r="H18" s="208" t="s">
        <v>152</v>
      </c>
    </row>
    <row r="19" spans="1:8" ht="16.5">
      <c r="A19" s="205" t="s">
        <v>195</v>
      </c>
      <c r="B19" s="154">
        <v>1</v>
      </c>
      <c r="C19" s="206" t="s">
        <v>144</v>
      </c>
      <c r="D19" s="135" t="s">
        <v>293</v>
      </c>
      <c r="E19" s="340" t="s">
        <v>285</v>
      </c>
      <c r="F19" s="155" t="s">
        <v>175</v>
      </c>
      <c r="G19" s="155" t="s">
        <v>101</v>
      </c>
      <c r="H19" s="208" t="s">
        <v>162</v>
      </c>
    </row>
    <row r="20" spans="1:8" ht="16.5">
      <c r="A20" s="205" t="s">
        <v>196</v>
      </c>
      <c r="B20" s="154">
        <v>1</v>
      </c>
      <c r="C20" s="206" t="s">
        <v>144</v>
      </c>
      <c r="D20" s="207" t="s">
        <v>284</v>
      </c>
      <c r="E20" s="155" t="s">
        <v>285</v>
      </c>
      <c r="F20" s="155" t="s">
        <v>115</v>
      </c>
      <c r="G20" s="155" t="s">
        <v>101</v>
      </c>
      <c r="H20" s="208" t="s">
        <v>207</v>
      </c>
    </row>
    <row r="21" spans="1:8" ht="16.5">
      <c r="A21" s="205" t="s">
        <v>153</v>
      </c>
      <c r="B21" s="154">
        <v>1</v>
      </c>
      <c r="C21" s="206" t="s">
        <v>90</v>
      </c>
      <c r="D21" s="207" t="s">
        <v>284</v>
      </c>
      <c r="E21" s="155" t="s">
        <v>285</v>
      </c>
      <c r="F21" s="155" t="s">
        <v>91</v>
      </c>
      <c r="G21" s="155" t="s">
        <v>154</v>
      </c>
      <c r="H21" s="208" t="s">
        <v>155</v>
      </c>
    </row>
    <row r="22" spans="1:8" ht="16.5">
      <c r="A22" s="205" t="s">
        <v>197</v>
      </c>
      <c r="B22" s="154">
        <v>1</v>
      </c>
      <c r="C22" s="206" t="s">
        <v>148</v>
      </c>
      <c r="D22" s="135" t="s">
        <v>293</v>
      </c>
      <c r="E22" s="340" t="s">
        <v>285</v>
      </c>
      <c r="F22" s="155" t="s">
        <v>175</v>
      </c>
      <c r="G22" s="155" t="s">
        <v>96</v>
      </c>
      <c r="H22" s="208" t="s">
        <v>149</v>
      </c>
    </row>
    <row r="23" spans="1:8" ht="16.5">
      <c r="A23" s="205" t="s">
        <v>198</v>
      </c>
      <c r="B23" s="154">
        <v>1</v>
      </c>
      <c r="C23" s="206" t="s">
        <v>105</v>
      </c>
      <c r="D23" s="135" t="s">
        <v>293</v>
      </c>
      <c r="E23" s="340" t="s">
        <v>285</v>
      </c>
      <c r="F23" s="155" t="s">
        <v>175</v>
      </c>
      <c r="G23" s="155" t="s">
        <v>96</v>
      </c>
      <c r="H23" s="208" t="s">
        <v>208</v>
      </c>
    </row>
    <row r="24" spans="1:8" ht="16.5">
      <c r="A24" s="205" t="s">
        <v>199</v>
      </c>
      <c r="B24" s="154">
        <v>1</v>
      </c>
      <c r="C24" s="206" t="s">
        <v>148</v>
      </c>
      <c r="D24" s="135" t="s">
        <v>293</v>
      </c>
      <c r="E24" s="340" t="s">
        <v>285</v>
      </c>
      <c r="F24" s="155" t="s">
        <v>91</v>
      </c>
      <c r="G24" s="155" t="s">
        <v>161</v>
      </c>
      <c r="H24" s="208" t="s">
        <v>209</v>
      </c>
    </row>
    <row r="25" spans="1:8" ht="16.5">
      <c r="A25" s="205" t="s">
        <v>200</v>
      </c>
      <c r="B25" s="154">
        <v>1</v>
      </c>
      <c r="C25" s="206" t="s">
        <v>90</v>
      </c>
      <c r="D25" s="135" t="s">
        <v>294</v>
      </c>
      <c r="E25" s="340" t="s">
        <v>285</v>
      </c>
      <c r="F25" s="155" t="s">
        <v>91</v>
      </c>
      <c r="G25" s="155" t="s">
        <v>101</v>
      </c>
      <c r="H25" s="208" t="s">
        <v>210</v>
      </c>
    </row>
    <row r="26" spans="1:8" ht="16.5">
      <c r="A26" s="205" t="s">
        <v>63</v>
      </c>
      <c r="B26" s="154">
        <v>1</v>
      </c>
      <c r="C26" s="206" t="s">
        <v>148</v>
      </c>
      <c r="D26" s="207" t="s">
        <v>295</v>
      </c>
      <c r="E26" s="155" t="s">
        <v>285</v>
      </c>
      <c r="F26" s="155" t="s">
        <v>91</v>
      </c>
      <c r="G26" s="155" t="s">
        <v>96</v>
      </c>
      <c r="H26" s="208" t="s">
        <v>166</v>
      </c>
    </row>
    <row r="27" spans="1:8" ht="16.5">
      <c r="A27" s="205" t="s">
        <v>176</v>
      </c>
      <c r="B27" s="154">
        <v>1</v>
      </c>
      <c r="C27" s="206" t="s">
        <v>148</v>
      </c>
      <c r="D27" s="207" t="s">
        <v>295</v>
      </c>
      <c r="E27" s="155" t="s">
        <v>285</v>
      </c>
      <c r="F27" s="155" t="s">
        <v>100</v>
      </c>
      <c r="G27" s="155" t="s">
        <v>103</v>
      </c>
      <c r="H27" s="208" t="s">
        <v>211</v>
      </c>
    </row>
    <row r="28" spans="1:8" ht="16.5">
      <c r="A28" s="205" t="s">
        <v>201</v>
      </c>
      <c r="B28" s="154">
        <v>1</v>
      </c>
      <c r="C28" s="206" t="s">
        <v>148</v>
      </c>
      <c r="D28" s="135" t="s">
        <v>293</v>
      </c>
      <c r="E28" s="340" t="s">
        <v>285</v>
      </c>
      <c r="F28" s="155" t="s">
        <v>91</v>
      </c>
      <c r="G28" s="155" t="s">
        <v>96</v>
      </c>
      <c r="H28" s="208" t="s">
        <v>212</v>
      </c>
    </row>
    <row r="29" spans="1:8" ht="16.5">
      <c r="A29" s="205" t="s">
        <v>156</v>
      </c>
      <c r="B29" s="154">
        <v>1</v>
      </c>
      <c r="C29" s="206" t="s">
        <v>148</v>
      </c>
      <c r="D29" s="135" t="s">
        <v>293</v>
      </c>
      <c r="E29" s="340" t="s">
        <v>285</v>
      </c>
      <c r="F29" s="155" t="s">
        <v>91</v>
      </c>
      <c r="G29" s="155" t="s">
        <v>157</v>
      </c>
      <c r="H29" s="237" t="s">
        <v>158</v>
      </c>
    </row>
    <row r="30" spans="1:8" ht="16.5">
      <c r="A30" s="205" t="s">
        <v>159</v>
      </c>
      <c r="B30" s="154">
        <v>1</v>
      </c>
      <c r="C30" s="206" t="s">
        <v>102</v>
      </c>
      <c r="D30" s="207" t="s">
        <v>284</v>
      </c>
      <c r="E30" s="155" t="s">
        <v>285</v>
      </c>
      <c r="F30" s="155" t="s">
        <v>168</v>
      </c>
      <c r="G30" s="155" t="s">
        <v>96</v>
      </c>
      <c r="H30" s="208" t="s">
        <v>160</v>
      </c>
    </row>
    <row r="31" spans="1:8" ht="16.5">
      <c r="A31" s="205" t="s">
        <v>202</v>
      </c>
      <c r="B31" s="154">
        <v>1</v>
      </c>
      <c r="C31" s="206" t="s">
        <v>148</v>
      </c>
      <c r="D31" s="135" t="s">
        <v>293</v>
      </c>
      <c r="E31" s="340" t="s">
        <v>285</v>
      </c>
      <c r="F31" s="155" t="s">
        <v>91</v>
      </c>
      <c r="G31" s="155" t="s">
        <v>103</v>
      </c>
      <c r="H31" s="208" t="s">
        <v>213</v>
      </c>
    </row>
    <row r="32" spans="1:8" ht="16.5">
      <c r="A32" s="205" t="s">
        <v>203</v>
      </c>
      <c r="B32" s="154">
        <v>1</v>
      </c>
      <c r="C32" s="206" t="s">
        <v>105</v>
      </c>
      <c r="D32" s="207" t="s">
        <v>284</v>
      </c>
      <c r="E32" s="155" t="s">
        <v>285</v>
      </c>
      <c r="F32" s="155" t="s">
        <v>214</v>
      </c>
      <c r="G32" s="155" t="s">
        <v>96</v>
      </c>
      <c r="H32" s="208" t="s">
        <v>215</v>
      </c>
    </row>
    <row r="33" spans="1:8" ht="16.5">
      <c r="A33" s="205" t="s">
        <v>204</v>
      </c>
      <c r="B33" s="154">
        <v>1</v>
      </c>
      <c r="C33" s="206" t="s">
        <v>148</v>
      </c>
      <c r="D33" s="135" t="s">
        <v>293</v>
      </c>
      <c r="E33" s="340" t="s">
        <v>285</v>
      </c>
      <c r="F33" s="155" t="s">
        <v>91</v>
      </c>
      <c r="G33" s="155" t="s">
        <v>96</v>
      </c>
      <c r="H33" s="208" t="s">
        <v>216</v>
      </c>
    </row>
    <row r="34" spans="1:8" ht="16.5">
      <c r="A34" s="205" t="s">
        <v>163</v>
      </c>
      <c r="B34" s="154">
        <v>1</v>
      </c>
      <c r="C34" s="206" t="s">
        <v>144</v>
      </c>
      <c r="D34" s="207" t="s">
        <v>284</v>
      </c>
      <c r="E34" s="155" t="s">
        <v>285</v>
      </c>
      <c r="F34" s="155" t="s">
        <v>100</v>
      </c>
      <c r="G34" s="155" t="s">
        <v>96</v>
      </c>
      <c r="H34" s="237" t="s">
        <v>217</v>
      </c>
    </row>
    <row r="35" spans="1:8" ht="16.5">
      <c r="A35" s="238" t="s">
        <v>205</v>
      </c>
      <c r="B35" s="239">
        <v>1</v>
      </c>
      <c r="C35" s="240" t="s">
        <v>102</v>
      </c>
      <c r="D35" s="342" t="s">
        <v>293</v>
      </c>
      <c r="E35" s="343" t="s">
        <v>285</v>
      </c>
      <c r="F35" s="343" t="s">
        <v>131</v>
      </c>
      <c r="G35" s="242" t="s">
        <v>104</v>
      </c>
      <c r="H35" s="344" t="s">
        <v>218</v>
      </c>
    </row>
    <row r="36" spans="1:8" ht="16.5">
      <c r="A36" s="345" t="s">
        <v>283</v>
      </c>
      <c r="B36" s="358">
        <v>2</v>
      </c>
      <c r="C36" s="346" t="s">
        <v>148</v>
      </c>
      <c r="D36" s="347" t="s">
        <v>284</v>
      </c>
      <c r="E36" s="348" t="s">
        <v>285</v>
      </c>
      <c r="F36" s="349" t="s">
        <v>91</v>
      </c>
      <c r="G36" s="349" t="s">
        <v>104</v>
      </c>
      <c r="H36" s="350" t="s">
        <v>286</v>
      </c>
    </row>
    <row r="37" spans="1:8" ht="16.5">
      <c r="A37" s="345" t="s">
        <v>296</v>
      </c>
      <c r="B37" s="358">
        <v>3</v>
      </c>
      <c r="C37" s="346" t="s">
        <v>144</v>
      </c>
      <c r="D37" s="347" t="s">
        <v>293</v>
      </c>
      <c r="E37" s="348" t="s">
        <v>92</v>
      </c>
      <c r="F37" s="349" t="s">
        <v>297</v>
      </c>
      <c r="G37" s="349" t="s">
        <v>96</v>
      </c>
      <c r="H37" s="350" t="s">
        <v>298</v>
      </c>
    </row>
    <row r="38" spans="1:8" ht="17.25" thickBot="1">
      <c r="A38" s="351" t="s">
        <v>299</v>
      </c>
      <c r="B38" s="352">
        <v>3</v>
      </c>
      <c r="C38" s="353" t="s">
        <v>148</v>
      </c>
      <c r="D38" s="354" t="s">
        <v>293</v>
      </c>
      <c r="E38" s="355" t="s">
        <v>92</v>
      </c>
      <c r="F38" s="355" t="s">
        <v>297</v>
      </c>
      <c r="G38" s="356" t="s">
        <v>96</v>
      </c>
      <c r="H38" s="357" t="s">
        <v>300</v>
      </c>
    </row>
    <row r="39" spans="1:8"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
  <sheetViews>
    <sheetView showGridLines="0" workbookViewId="0"/>
  </sheetViews>
  <sheetFormatPr defaultColWidth="13" defaultRowHeight="15.75"/>
  <cols>
    <col min="1" max="1" width="18.125" style="49" bestFit="1" customWidth="1"/>
    <col min="2" max="2" width="6.25" style="49" bestFit="1" customWidth="1"/>
    <col min="3" max="3" width="4.125" style="49" bestFit="1" customWidth="1"/>
    <col min="4" max="4" width="6.375" style="50" bestFit="1" customWidth="1"/>
    <col min="5" max="5" width="1.875" style="50" customWidth="1"/>
    <col min="6" max="6" width="28.875" style="50" bestFit="1" customWidth="1"/>
    <col min="7" max="7" width="1.875" style="49" customWidth="1"/>
    <col min="8" max="8" width="24.5" style="39" bestFit="1" customWidth="1"/>
    <col min="9" max="16384" width="13" style="39"/>
  </cols>
  <sheetData>
    <row r="1" spans="1:8" ht="24.75" thickTop="1" thickBot="1">
      <c r="A1" s="140" t="s">
        <v>136</v>
      </c>
      <c r="B1" s="141"/>
      <c r="C1" s="141"/>
      <c r="D1" s="142"/>
      <c r="E1" s="39"/>
      <c r="F1" s="143" t="s">
        <v>279</v>
      </c>
      <c r="G1" s="39"/>
      <c r="H1" s="143" t="s">
        <v>268</v>
      </c>
    </row>
    <row r="2" spans="1:8" ht="17.25" thickTop="1">
      <c r="A2" s="144" t="s">
        <v>110</v>
      </c>
      <c r="B2" s="145" t="s">
        <v>7</v>
      </c>
      <c r="C2" s="145" t="s">
        <v>275</v>
      </c>
      <c r="D2" s="146" t="s">
        <v>111</v>
      </c>
      <c r="E2" s="23"/>
      <c r="F2" s="305" t="s">
        <v>244</v>
      </c>
      <c r="G2" s="39"/>
      <c r="H2" s="326" t="s">
        <v>246</v>
      </c>
    </row>
    <row r="3" spans="1:8" ht="17.25" thickBot="1">
      <c r="A3" s="147" t="s">
        <v>192</v>
      </c>
      <c r="B3" s="148">
        <v>0</v>
      </c>
      <c r="C3" s="314">
        <f>10+B3+'Personal File'!$C$15</f>
        <v>13</v>
      </c>
      <c r="D3" s="149" t="s">
        <v>112</v>
      </c>
      <c r="E3" s="23"/>
      <c r="F3" s="386" t="s">
        <v>245</v>
      </c>
      <c r="G3" s="39"/>
      <c r="H3" s="326" t="s">
        <v>188</v>
      </c>
    </row>
    <row r="4" spans="1:8" ht="18" thickTop="1" thickBot="1">
      <c r="A4" s="147" t="s">
        <v>167</v>
      </c>
      <c r="B4" s="148">
        <v>0</v>
      </c>
      <c r="C4" s="314">
        <f>10+B4+'Personal File'!$C$15</f>
        <v>13</v>
      </c>
      <c r="D4" s="149" t="s">
        <v>112</v>
      </c>
      <c r="E4" s="23"/>
      <c r="G4" s="39"/>
      <c r="H4" s="306" t="s">
        <v>189</v>
      </c>
    </row>
    <row r="5" spans="1:8" ht="20.25" thickTop="1" thickBot="1">
      <c r="A5" s="212" t="s">
        <v>89</v>
      </c>
      <c r="B5" s="213">
        <v>0</v>
      </c>
      <c r="C5" s="315">
        <f>10+B5+'Personal File'!$C$15</f>
        <v>13</v>
      </c>
      <c r="D5" s="150" t="s">
        <v>112</v>
      </c>
      <c r="E5" s="23"/>
      <c r="F5" s="319" t="s">
        <v>113</v>
      </c>
      <c r="G5" s="39"/>
      <c r="H5" s="50"/>
    </row>
    <row r="6" spans="1:8" ht="16.5">
      <c r="A6" s="147" t="s">
        <v>205</v>
      </c>
      <c r="B6" s="148">
        <v>1</v>
      </c>
      <c r="C6" s="314">
        <f>10+B6+'Personal File'!$C$15</f>
        <v>14</v>
      </c>
      <c r="D6" s="149" t="s">
        <v>112</v>
      </c>
      <c r="E6" s="23"/>
      <c r="F6" s="320" t="s">
        <v>241</v>
      </c>
      <c r="G6" s="39"/>
      <c r="H6" s="50"/>
    </row>
    <row r="7" spans="1:8" ht="16.5">
      <c r="A7" s="212" t="s">
        <v>205</v>
      </c>
      <c r="B7" s="213">
        <v>1</v>
      </c>
      <c r="C7" s="315">
        <f>10+B7+'Personal File'!$C$15</f>
        <v>14</v>
      </c>
      <c r="D7" s="150" t="s">
        <v>112</v>
      </c>
      <c r="E7" s="23"/>
      <c r="F7" s="321" t="s">
        <v>242</v>
      </c>
      <c r="G7" s="39"/>
      <c r="H7" s="50"/>
    </row>
    <row r="8" spans="1:8" ht="17.25" thickBot="1">
      <c r="A8" s="152"/>
      <c r="B8" s="153">
        <v>2</v>
      </c>
      <c r="C8" s="316">
        <f>10+B8+'Personal File'!$C$15</f>
        <v>15</v>
      </c>
      <c r="D8" s="149" t="s">
        <v>112</v>
      </c>
      <c r="E8" s="23"/>
      <c r="F8" s="322" t="s">
        <v>243</v>
      </c>
      <c r="G8" s="39"/>
    </row>
    <row r="9" spans="1:8" ht="18" thickTop="1" thickBot="1">
      <c r="A9" s="198"/>
      <c r="B9" s="199">
        <v>2</v>
      </c>
      <c r="C9" s="317">
        <f>10+B9+'Personal File'!$C$15</f>
        <v>15</v>
      </c>
      <c r="D9" s="150" t="s">
        <v>112</v>
      </c>
      <c r="E9" s="23"/>
      <c r="F9" s="39"/>
      <c r="G9" s="39"/>
    </row>
    <row r="10" spans="1:8" ht="20.25" thickTop="1" thickBot="1">
      <c r="A10" s="152"/>
      <c r="B10" s="153">
        <v>3</v>
      </c>
      <c r="C10" s="316">
        <f>10+B10+'Personal File'!$C$15</f>
        <v>16</v>
      </c>
      <c r="D10" s="149" t="s">
        <v>112</v>
      </c>
      <c r="E10" s="23"/>
      <c r="F10" s="323" t="s">
        <v>276</v>
      </c>
      <c r="G10" s="39"/>
    </row>
    <row r="11" spans="1:8" ht="17.25" thickBot="1">
      <c r="A11" s="200"/>
      <c r="B11" s="201">
        <v>3</v>
      </c>
      <c r="C11" s="318">
        <f>10+B11+'Personal File'!$C$15</f>
        <v>16</v>
      </c>
      <c r="D11" s="151" t="s">
        <v>112</v>
      </c>
      <c r="E11" s="23"/>
      <c r="F11" s="320" t="s">
        <v>277</v>
      </c>
      <c r="G11" s="39"/>
    </row>
    <row r="12" spans="1:8" ht="17.25" thickTop="1">
      <c r="E12" s="23"/>
      <c r="F12" s="324" t="s">
        <v>278</v>
      </c>
      <c r="G12" s="39"/>
    </row>
    <row r="13" spans="1:8" ht="16.5">
      <c r="E13" s="23"/>
      <c r="F13" s="321" t="s">
        <v>329</v>
      </c>
      <c r="G13" s="39"/>
    </row>
    <row r="14" spans="1:8" ht="16.5">
      <c r="E14" s="23"/>
      <c r="F14" s="369" t="s">
        <v>330</v>
      </c>
      <c r="G14" s="39"/>
    </row>
    <row r="15" spans="1:8" ht="17.25" thickBot="1">
      <c r="E15" s="23"/>
      <c r="F15" s="325" t="s">
        <v>331</v>
      </c>
      <c r="G15" s="39"/>
    </row>
    <row r="16" spans="1:8" ht="16.5" thickTop="1">
      <c r="E16" s="23"/>
      <c r="G16" s="39"/>
    </row>
    <row r="17" spans="5:5">
      <c r="E17" s="23"/>
    </row>
    <row r="18" spans="5:5">
      <c r="E18" s="23"/>
    </row>
  </sheetData>
  <phoneticPr fontId="0" type="noConversion"/>
  <conditionalFormatting sqref="D3:D11">
    <cfRule type="cellIs" dxfId="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showGridLines="0" workbookViewId="0"/>
  </sheetViews>
  <sheetFormatPr defaultColWidth="13" defaultRowHeight="15.75"/>
  <cols>
    <col min="1" max="1" width="22" style="33" customWidth="1"/>
    <col min="2" max="2" width="8.625" style="33" customWidth="1"/>
    <col min="3" max="3" width="6.125" style="33" customWidth="1"/>
    <col min="4" max="4" width="8.25" style="33" customWidth="1"/>
    <col min="5" max="5" width="8.375" style="33" customWidth="1"/>
    <col min="6" max="6" width="8.375" style="33" bestFit="1" customWidth="1"/>
    <col min="7" max="8" width="5.625" style="33" customWidth="1"/>
    <col min="9" max="9" width="26.625" style="33" customWidth="1"/>
    <col min="10" max="16384" width="13" style="1"/>
  </cols>
  <sheetData>
    <row r="1" spans="1:9" ht="24" thickBot="1">
      <c r="A1" s="25" t="s">
        <v>31</v>
      </c>
      <c r="B1" s="25"/>
      <c r="C1" s="25"/>
      <c r="D1" s="25"/>
      <c r="E1" s="25"/>
      <c r="F1" s="25"/>
      <c r="G1" s="25"/>
      <c r="H1" s="25"/>
      <c r="I1" s="25"/>
    </row>
    <row r="2" spans="1:9" ht="17.25" thickTop="1" thickBot="1">
      <c r="A2" s="51" t="s">
        <v>9</v>
      </c>
      <c r="B2" s="52" t="s">
        <v>10</v>
      </c>
      <c r="C2" s="52" t="s">
        <v>36</v>
      </c>
      <c r="D2" s="52" t="s">
        <v>37</v>
      </c>
      <c r="E2" s="53" t="s">
        <v>82</v>
      </c>
      <c r="F2" s="52" t="s">
        <v>32</v>
      </c>
      <c r="G2" s="52" t="s">
        <v>38</v>
      </c>
      <c r="H2" s="327" t="s">
        <v>280</v>
      </c>
      <c r="I2" s="54" t="s">
        <v>8</v>
      </c>
    </row>
    <row r="3" spans="1:9">
      <c r="A3" s="26" t="s">
        <v>248</v>
      </c>
      <c r="B3" s="27" t="s">
        <v>185</v>
      </c>
      <c r="C3" s="115">
        <v>0</v>
      </c>
      <c r="D3" s="40">
        <v>0</v>
      </c>
      <c r="E3" s="40" t="s">
        <v>138</v>
      </c>
      <c r="F3" s="130" t="s">
        <v>259</v>
      </c>
      <c r="G3" s="28">
        <v>4</v>
      </c>
      <c r="H3" s="328" t="str">
        <f>CONCATENATE("+",RIGHT('Personal File'!$E$7)+('Personal File'!$C$11)+D3)</f>
        <v>+0</v>
      </c>
      <c r="I3" s="29"/>
    </row>
    <row r="4" spans="1:9">
      <c r="A4" s="379" t="s">
        <v>333</v>
      </c>
      <c r="B4" s="370"/>
      <c r="C4" s="371"/>
      <c r="D4" s="372"/>
      <c r="E4" s="372"/>
      <c r="F4" s="373"/>
      <c r="G4" s="374"/>
      <c r="H4" s="375" t="str">
        <f>CONCATENATE("+",RIGHT('Personal File'!$E$7)+('Personal File'!$C$11)+D4)</f>
        <v>+0</v>
      </c>
      <c r="I4" s="376"/>
    </row>
    <row r="5" spans="1:9">
      <c r="A5" s="368" t="s">
        <v>328</v>
      </c>
      <c r="B5" s="370"/>
      <c r="C5" s="371"/>
      <c r="D5" s="372"/>
      <c r="E5" s="372"/>
      <c r="F5" s="373"/>
      <c r="G5" s="374"/>
      <c r="H5" s="375" t="str">
        <f>CONCATENATE("+",RIGHT('Personal File'!$E$7)+('Personal File'!$C$11)+D5)</f>
        <v>+0</v>
      </c>
      <c r="I5" s="376"/>
    </row>
    <row r="6" spans="1:9" ht="16.5" thickBot="1">
      <c r="A6" s="294" t="s">
        <v>265</v>
      </c>
      <c r="B6" s="114" t="s">
        <v>185</v>
      </c>
      <c r="C6" s="295" t="s">
        <v>264</v>
      </c>
      <c r="D6" s="296" t="s">
        <v>264</v>
      </c>
      <c r="E6" s="31" t="s">
        <v>257</v>
      </c>
      <c r="F6" s="114" t="s">
        <v>258</v>
      </c>
      <c r="G6" s="112">
        <v>1</v>
      </c>
      <c r="H6" s="329" t="str">
        <f>CONCATENATE("+",RIGHT('Personal File'!$E$7)+('Personal File'!$C$11)+D6)</f>
        <v>+1</v>
      </c>
      <c r="I6" s="113"/>
    </row>
    <row r="7" spans="1:9" ht="6" customHeight="1" thickTop="1" thickBot="1"/>
    <row r="8" spans="1:9" ht="17.25" thickTop="1" thickBot="1">
      <c r="A8" s="51" t="s">
        <v>12</v>
      </c>
      <c r="B8" s="52" t="s">
        <v>13</v>
      </c>
      <c r="C8" s="52" t="s">
        <v>36</v>
      </c>
      <c r="D8" s="52" t="s">
        <v>37</v>
      </c>
      <c r="E8" s="53" t="s">
        <v>82</v>
      </c>
      <c r="F8" s="52" t="s">
        <v>14</v>
      </c>
      <c r="G8" s="52" t="s">
        <v>38</v>
      </c>
      <c r="H8" s="327" t="s">
        <v>280</v>
      </c>
      <c r="I8" s="54" t="s">
        <v>8</v>
      </c>
    </row>
    <row r="9" spans="1:9" ht="16.5" thickBot="1">
      <c r="A9" s="30" t="s">
        <v>183</v>
      </c>
      <c r="B9" s="31" t="s">
        <v>185</v>
      </c>
      <c r="C9" s="63" t="s">
        <v>73</v>
      </c>
      <c r="D9" s="63" t="s">
        <v>73</v>
      </c>
      <c r="E9" s="31" t="s">
        <v>138</v>
      </c>
      <c r="F9" s="63" t="s">
        <v>186</v>
      </c>
      <c r="G9" s="34">
        <v>0.1</v>
      </c>
      <c r="H9" s="329" t="str">
        <f>CONCATENATE("+",RIGHT('Personal File'!$E$7)+('Personal File'!$C$12)+D9)</f>
        <v>+3</v>
      </c>
      <c r="I9" s="32"/>
    </row>
    <row r="10" spans="1:9" ht="6" customHeight="1" thickTop="1" thickBot="1">
      <c r="D10" s="35"/>
      <c r="E10" s="35"/>
      <c r="G10" s="36"/>
      <c r="H10" s="36"/>
    </row>
    <row r="11" spans="1:9" ht="17.25" thickTop="1" thickBot="1">
      <c r="A11" s="51" t="s">
        <v>87</v>
      </c>
      <c r="B11" s="52" t="s">
        <v>25</v>
      </c>
      <c r="C11" s="52" t="s">
        <v>45</v>
      </c>
      <c r="D11" s="52" t="s">
        <v>125</v>
      </c>
      <c r="E11" s="52" t="s">
        <v>126</v>
      </c>
      <c r="F11" s="52" t="s">
        <v>127</v>
      </c>
      <c r="G11" s="52" t="s">
        <v>38</v>
      </c>
      <c r="H11" s="57" t="s">
        <v>8</v>
      </c>
      <c r="I11" s="335"/>
    </row>
    <row r="12" spans="1:9">
      <c r="A12" s="220" t="s">
        <v>247</v>
      </c>
      <c r="B12" s="37">
        <v>1</v>
      </c>
      <c r="C12" s="217">
        <v>8</v>
      </c>
      <c r="D12" s="37">
        <v>0</v>
      </c>
      <c r="E12" s="184">
        <v>0.05</v>
      </c>
      <c r="F12" s="37" t="s">
        <v>260</v>
      </c>
      <c r="G12" s="74">
        <v>10</v>
      </c>
      <c r="H12" s="330"/>
      <c r="I12" s="333"/>
    </row>
    <row r="13" spans="1:9">
      <c r="A13" s="377" t="s">
        <v>332</v>
      </c>
      <c r="B13" s="37">
        <v>3</v>
      </c>
      <c r="C13" s="217">
        <v>6</v>
      </c>
      <c r="D13" s="37">
        <v>0</v>
      </c>
      <c r="E13" s="184">
        <v>0.1</v>
      </c>
      <c r="F13" s="37" t="s">
        <v>260</v>
      </c>
      <c r="G13" s="74">
        <v>15</v>
      </c>
      <c r="H13" s="330"/>
      <c r="I13" s="385"/>
    </row>
    <row r="14" spans="1:9" ht="16.5" thickBot="1">
      <c r="A14" s="378" t="s">
        <v>323</v>
      </c>
      <c r="B14" s="31">
        <v>1</v>
      </c>
      <c r="C14" s="218" t="s">
        <v>324</v>
      </c>
      <c r="D14" s="31" t="s">
        <v>324</v>
      </c>
      <c r="E14" s="219" t="s">
        <v>324</v>
      </c>
      <c r="F14" s="31" t="s">
        <v>324</v>
      </c>
      <c r="G14" s="34">
        <v>0</v>
      </c>
      <c r="H14" s="331"/>
      <c r="I14" s="334"/>
    </row>
    <row r="15" spans="1:9" ht="6.75" customHeight="1" thickTop="1" thickBot="1"/>
    <row r="16" spans="1:9" ht="17.25" thickTop="1" thickBot="1">
      <c r="A16" s="38" t="s">
        <v>15</v>
      </c>
      <c r="B16" s="36">
        <f>SUM(G3:G17)</f>
        <v>30.700000000000003</v>
      </c>
      <c r="D16" s="55" t="s">
        <v>88</v>
      </c>
      <c r="E16" s="56"/>
      <c r="F16" s="57" t="s">
        <v>11</v>
      </c>
      <c r="G16" s="52" t="s">
        <v>38</v>
      </c>
      <c r="H16" s="327" t="s">
        <v>280</v>
      </c>
      <c r="I16" s="54" t="s">
        <v>8</v>
      </c>
    </row>
    <row r="17" spans="1:9" ht="16.5" thickBot="1">
      <c r="A17" s="38"/>
      <c r="B17" s="36"/>
      <c r="D17" s="109" t="s">
        <v>184</v>
      </c>
      <c r="E17" s="110"/>
      <c r="F17" s="111">
        <v>6</v>
      </c>
      <c r="G17" s="112">
        <f>F17/10</f>
        <v>0.6</v>
      </c>
      <c r="H17" s="332" t="s">
        <v>109</v>
      </c>
      <c r="I17" s="113"/>
    </row>
    <row r="18"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2"/>
  <sheetViews>
    <sheetView showGridLines="0" workbookViewId="0"/>
  </sheetViews>
  <sheetFormatPr defaultColWidth="13" defaultRowHeight="15.75"/>
  <cols>
    <col min="1" max="1" width="24.25" style="33" customWidth="1"/>
    <col min="2" max="2" width="5.625" style="36" bestFit="1" customWidth="1"/>
    <col min="3" max="4" width="26.625" style="1" customWidth="1"/>
    <col min="5" max="16384" width="13" style="1"/>
  </cols>
  <sheetData>
    <row r="1" spans="1:4" ht="24" thickBot="1">
      <c r="A1" s="25" t="s">
        <v>117</v>
      </c>
      <c r="B1" s="159"/>
      <c r="C1" s="25"/>
      <c r="D1" s="25"/>
    </row>
    <row r="2" spans="1:4" s="33" customFormat="1" ht="16.5" thickBot="1">
      <c r="A2" s="160" t="s">
        <v>118</v>
      </c>
      <c r="B2" s="161" t="s">
        <v>119</v>
      </c>
      <c r="C2" s="162" t="s">
        <v>120</v>
      </c>
      <c r="D2" s="163" t="s">
        <v>121</v>
      </c>
    </row>
    <row r="3" spans="1:4">
      <c r="A3" s="164" t="s">
        <v>182</v>
      </c>
      <c r="B3" s="165">
        <v>0.5</v>
      </c>
      <c r="C3" s="166"/>
      <c r="D3" s="167"/>
    </row>
    <row r="4" spans="1:4">
      <c r="A4" s="164" t="s">
        <v>252</v>
      </c>
      <c r="B4" s="165">
        <v>1</v>
      </c>
      <c r="C4" s="166"/>
      <c r="D4" s="167"/>
    </row>
    <row r="5" spans="1:4">
      <c r="A5" s="164" t="s">
        <v>301</v>
      </c>
      <c r="B5" s="165">
        <v>1</v>
      </c>
      <c r="C5" s="168"/>
      <c r="D5" s="169"/>
    </row>
    <row r="6" spans="1:4" ht="16.5" thickBot="1">
      <c r="A6" s="170" t="s">
        <v>334</v>
      </c>
      <c r="B6" s="171">
        <v>0</v>
      </c>
      <c r="C6" s="172"/>
      <c r="D6" s="173"/>
    </row>
    <row r="7" spans="1:4" ht="24.75" thickTop="1" thickBot="1">
      <c r="A7" s="25" t="s">
        <v>122</v>
      </c>
      <c r="B7" s="174"/>
      <c r="C7" s="25"/>
      <c r="D7" s="175"/>
    </row>
    <row r="8" spans="1:4" ht="16.5" thickBot="1">
      <c r="A8" s="160" t="s">
        <v>118</v>
      </c>
      <c r="B8" s="161" t="s">
        <v>119</v>
      </c>
      <c r="C8" s="162" t="s">
        <v>120</v>
      </c>
      <c r="D8" s="163" t="s">
        <v>121</v>
      </c>
    </row>
    <row r="9" spans="1:4">
      <c r="A9" s="164" t="s">
        <v>249</v>
      </c>
      <c r="B9" s="165">
        <v>2</v>
      </c>
      <c r="C9" s="166"/>
      <c r="D9" s="167"/>
    </row>
    <row r="10" spans="1:4">
      <c r="A10" s="164" t="s">
        <v>250</v>
      </c>
      <c r="B10" s="165">
        <v>5</v>
      </c>
      <c r="C10" s="166"/>
      <c r="D10" s="167"/>
    </row>
    <row r="11" spans="1:4">
      <c r="A11" s="164" t="s">
        <v>270</v>
      </c>
      <c r="B11" s="165">
        <v>3</v>
      </c>
      <c r="C11" s="166"/>
      <c r="D11" s="167"/>
    </row>
    <row r="12" spans="1:4">
      <c r="A12" s="164" t="s">
        <v>271</v>
      </c>
      <c r="B12" s="165">
        <v>0</v>
      </c>
      <c r="C12" s="166">
        <v>3</v>
      </c>
      <c r="D12" s="167"/>
    </row>
    <row r="13" spans="1:4">
      <c r="A13" s="164" t="s">
        <v>254</v>
      </c>
      <c r="B13" s="165">
        <v>8</v>
      </c>
      <c r="C13" s="166"/>
      <c r="D13" s="167"/>
    </row>
    <row r="14" spans="1:4">
      <c r="A14" s="164" t="s">
        <v>322</v>
      </c>
      <c r="B14" s="182">
        <f>C14</f>
        <v>2</v>
      </c>
      <c r="C14" s="166">
        <v>2</v>
      </c>
      <c r="D14" s="167"/>
    </row>
    <row r="15" spans="1:4">
      <c r="A15" s="164" t="s">
        <v>251</v>
      </c>
      <c r="B15" s="165">
        <v>0</v>
      </c>
      <c r="C15" s="166"/>
      <c r="D15" s="167"/>
    </row>
    <row r="16" spans="1:4">
      <c r="A16" s="164" t="s">
        <v>302</v>
      </c>
      <c r="B16" s="165">
        <v>0</v>
      </c>
      <c r="C16" s="166"/>
      <c r="D16" s="167"/>
    </row>
    <row r="17" spans="1:4">
      <c r="A17" s="164" t="s">
        <v>253</v>
      </c>
      <c r="B17" s="165">
        <v>1</v>
      </c>
      <c r="C17" s="166"/>
      <c r="D17" s="167"/>
    </row>
    <row r="18" spans="1:4">
      <c r="A18" s="164" t="s">
        <v>272</v>
      </c>
      <c r="B18" s="165">
        <f>0.5*C18</f>
        <v>1.5</v>
      </c>
      <c r="C18" s="166">
        <v>3</v>
      </c>
      <c r="D18" s="167"/>
    </row>
    <row r="19" spans="1:4">
      <c r="A19" s="164" t="s">
        <v>273</v>
      </c>
      <c r="B19" s="165">
        <f>C19</f>
        <v>1</v>
      </c>
      <c r="C19" s="166">
        <v>1</v>
      </c>
      <c r="D19" s="167"/>
    </row>
    <row r="20" spans="1:4">
      <c r="A20" s="164" t="s">
        <v>320</v>
      </c>
      <c r="B20" s="165">
        <v>0</v>
      </c>
      <c r="C20" s="166"/>
      <c r="D20" s="167" t="s">
        <v>318</v>
      </c>
    </row>
    <row r="21" spans="1:4">
      <c r="A21" s="164" t="s">
        <v>321</v>
      </c>
      <c r="B21" s="165">
        <v>0</v>
      </c>
      <c r="C21" s="166"/>
      <c r="D21" s="167" t="s">
        <v>318</v>
      </c>
    </row>
    <row r="22" spans="1:4">
      <c r="A22" s="164" t="s">
        <v>319</v>
      </c>
      <c r="B22" s="165">
        <v>0</v>
      </c>
      <c r="C22" s="166" t="s">
        <v>317</v>
      </c>
      <c r="D22" s="167" t="s">
        <v>318</v>
      </c>
    </row>
    <row r="23" spans="1:4">
      <c r="A23" s="164" t="s">
        <v>255</v>
      </c>
      <c r="B23" s="165">
        <v>1</v>
      </c>
      <c r="C23" s="166"/>
      <c r="D23" s="167"/>
    </row>
    <row r="24" spans="1:4">
      <c r="A24" s="362" t="s">
        <v>325</v>
      </c>
      <c r="B24" s="363">
        <v>0</v>
      </c>
      <c r="C24" s="168"/>
      <c r="D24" s="169"/>
    </row>
    <row r="25" spans="1:4">
      <c r="A25" s="364" t="s">
        <v>326</v>
      </c>
      <c r="B25" s="365">
        <v>1</v>
      </c>
      <c r="C25" s="366" t="s">
        <v>327</v>
      </c>
      <c r="D25" s="367"/>
    </row>
    <row r="26" spans="1:4" ht="16.5" thickBot="1">
      <c r="A26" s="170" t="s">
        <v>256</v>
      </c>
      <c r="B26" s="171">
        <v>4</v>
      </c>
      <c r="C26" s="172"/>
      <c r="D26" s="173"/>
    </row>
    <row r="27" spans="1:4" ht="24.75" thickTop="1" thickBot="1">
      <c r="A27" s="22" t="s">
        <v>123</v>
      </c>
      <c r="B27" s="36">
        <f>SUM(B3:B26)</f>
        <v>32</v>
      </c>
      <c r="C27" s="176" t="s">
        <v>315</v>
      </c>
      <c r="D27" s="175"/>
    </row>
    <row r="28" spans="1:4" ht="16.5" thickBot="1">
      <c r="A28" s="160" t="s">
        <v>118</v>
      </c>
      <c r="B28" s="161" t="s">
        <v>119</v>
      </c>
      <c r="C28" s="162" t="s">
        <v>120</v>
      </c>
      <c r="D28" s="163" t="s">
        <v>121</v>
      </c>
    </row>
    <row r="29" spans="1:4">
      <c r="A29" s="179"/>
      <c r="B29" s="180"/>
      <c r="C29" s="181"/>
      <c r="D29" s="177"/>
    </row>
    <row r="30" spans="1:4">
      <c r="A30" s="179"/>
      <c r="B30" s="182"/>
      <c r="C30" s="183"/>
      <c r="D30" s="178"/>
    </row>
    <row r="31" spans="1:4">
      <c r="A31" s="179"/>
      <c r="B31" s="182"/>
      <c r="C31" s="183"/>
      <c r="D31" s="178"/>
    </row>
    <row r="32" spans="1:4">
      <c r="A32" s="179"/>
      <c r="B32" s="182"/>
      <c r="C32" s="183"/>
      <c r="D32" s="178"/>
    </row>
    <row r="33" spans="1:4" ht="16.5" thickBot="1">
      <c r="A33" s="170"/>
      <c r="B33" s="171"/>
      <c r="C33" s="172"/>
      <c r="D33" s="173"/>
    </row>
    <row r="34" spans="1:4" ht="24.75" thickTop="1" thickBot="1">
      <c r="A34" s="22" t="s">
        <v>124</v>
      </c>
      <c r="B34" s="36">
        <f>SUM(B29:B33)</f>
        <v>0</v>
      </c>
      <c r="C34" s="176" t="s">
        <v>177</v>
      </c>
      <c r="D34" s="175"/>
    </row>
    <row r="35" spans="1:4" ht="16.5" thickBot="1">
      <c r="A35" s="160" t="s">
        <v>118</v>
      </c>
      <c r="B35" s="161" t="s">
        <v>119</v>
      </c>
      <c r="C35" s="162" t="s">
        <v>120</v>
      </c>
      <c r="D35" s="163" t="s">
        <v>121</v>
      </c>
    </row>
    <row r="36" spans="1:4">
      <c r="A36" s="179"/>
      <c r="B36" s="180"/>
      <c r="C36" s="181"/>
      <c r="D36" s="177"/>
    </row>
    <row r="37" spans="1:4">
      <c r="A37" s="179"/>
      <c r="B37" s="182"/>
      <c r="C37" s="183"/>
      <c r="D37" s="178"/>
    </row>
    <row r="38" spans="1:4" ht="16.5" thickBot="1">
      <c r="A38" s="170"/>
      <c r="B38" s="171"/>
      <c r="C38" s="172"/>
      <c r="D38" s="173"/>
    </row>
    <row r="39" spans="1:4" ht="24.75" thickTop="1" thickBot="1">
      <c r="A39" s="22" t="s">
        <v>269</v>
      </c>
      <c r="B39" s="36">
        <f>SUM(B36:B38)</f>
        <v>0</v>
      </c>
      <c r="C39" s="176" t="s">
        <v>132</v>
      </c>
      <c r="D39" s="25"/>
    </row>
    <row r="40" spans="1:4" s="33" customFormat="1" ht="16.5" thickBot="1">
      <c r="A40" s="160" t="s">
        <v>118</v>
      </c>
      <c r="B40" s="161" t="s">
        <v>119</v>
      </c>
      <c r="C40" s="162" t="s">
        <v>120</v>
      </c>
      <c r="D40" s="163" t="s">
        <v>121</v>
      </c>
    </row>
    <row r="41" spans="1:4">
      <c r="A41" s="179"/>
      <c r="B41" s="180"/>
      <c r="C41" s="181"/>
      <c r="D41" s="177"/>
    </row>
    <row r="42" spans="1:4">
      <c r="A42" s="179"/>
      <c r="B42" s="182"/>
      <c r="C42" s="183"/>
      <c r="D42" s="178"/>
    </row>
    <row r="43" spans="1:4">
      <c r="A43" s="164"/>
      <c r="B43" s="165"/>
      <c r="C43" s="183"/>
      <c r="D43" s="178"/>
    </row>
    <row r="44" spans="1:4">
      <c r="A44" s="179"/>
      <c r="B44" s="182"/>
      <c r="C44" s="183"/>
      <c r="D44" s="178"/>
    </row>
    <row r="45" spans="1:4">
      <c r="A45" s="179"/>
      <c r="B45" s="182"/>
      <c r="C45" s="183"/>
      <c r="D45" s="178"/>
    </row>
    <row r="46" spans="1:4">
      <c r="A46" s="179"/>
      <c r="B46" s="182"/>
      <c r="C46" s="183"/>
      <c r="D46" s="178"/>
    </row>
    <row r="47" spans="1:4">
      <c r="A47" s="179"/>
      <c r="B47" s="182"/>
      <c r="C47" s="183"/>
      <c r="D47" s="178"/>
    </row>
    <row r="48" spans="1:4">
      <c r="A48" s="179"/>
      <c r="B48" s="182"/>
      <c r="C48" s="183"/>
      <c r="D48" s="178"/>
    </row>
    <row r="49" spans="1:4">
      <c r="A49" s="179"/>
      <c r="B49" s="182"/>
      <c r="C49" s="183"/>
      <c r="D49" s="178"/>
    </row>
    <row r="50" spans="1:4" ht="16.5" thickBot="1">
      <c r="A50" s="170"/>
      <c r="B50" s="171"/>
      <c r="C50" s="172"/>
      <c r="D50" s="173"/>
    </row>
    <row r="51" spans="1:4" ht="16.5" thickTop="1"/>
    <row r="52" spans="1:4">
      <c r="A52"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75"/>
  <cols>
    <col min="1" max="1" width="22.625" style="22" customWidth="1"/>
    <col min="2" max="2" width="10" style="23" customWidth="1"/>
    <col min="3" max="3" width="4.625" style="23" customWidth="1"/>
    <col min="4" max="4" width="13.75" style="22" bestFit="1" customWidth="1"/>
    <col min="5" max="5" width="9.625" style="23" bestFit="1" customWidth="1"/>
    <col min="6" max="6" width="14.875" style="22" customWidth="1"/>
    <col min="7" max="7" width="17.875" style="23" customWidth="1"/>
    <col min="8" max="16384" width="13" style="1"/>
  </cols>
  <sheetData>
    <row r="1" spans="1:7" ht="29.25" thickTop="1" thickBot="1">
      <c r="A1" s="273" t="s">
        <v>261</v>
      </c>
      <c r="B1" s="244"/>
      <c r="C1" s="245"/>
      <c r="D1" s="246"/>
      <c r="E1" s="247"/>
      <c r="F1" s="248"/>
      <c r="G1" s="249" t="s">
        <v>223</v>
      </c>
    </row>
    <row r="2" spans="1:7" ht="17.25" thickTop="1">
      <c r="A2" s="2" t="s">
        <v>0</v>
      </c>
      <c r="B2" s="250" t="s">
        <v>262</v>
      </c>
      <c r="C2" s="64"/>
      <c r="D2" s="4" t="s">
        <v>1</v>
      </c>
      <c r="E2" s="79" t="s">
        <v>263</v>
      </c>
      <c r="F2" s="359" t="s">
        <v>222</v>
      </c>
      <c r="G2" s="360" t="s">
        <v>313</v>
      </c>
    </row>
    <row r="3" spans="1:7" ht="17.25" thickBot="1">
      <c r="A3" s="251" t="s">
        <v>228</v>
      </c>
      <c r="B3" s="252" t="s">
        <v>229</v>
      </c>
      <c r="C3" s="253"/>
      <c r="D3" s="254" t="s">
        <v>304</v>
      </c>
      <c r="E3" s="255" t="s">
        <v>305</v>
      </c>
      <c r="F3" s="254" t="s">
        <v>312</v>
      </c>
      <c r="G3" s="256" t="s">
        <v>311</v>
      </c>
    </row>
    <row r="4" spans="1:7" ht="17.25" thickTop="1">
      <c r="A4" s="43" t="s">
        <v>4</v>
      </c>
      <c r="B4" s="44">
        <v>4</v>
      </c>
      <c r="C4" s="257" t="s">
        <v>310</v>
      </c>
      <c r="D4" s="7" t="s">
        <v>22</v>
      </c>
      <c r="E4" s="258">
        <v>1</v>
      </c>
      <c r="F4" s="259"/>
      <c r="G4" s="260"/>
    </row>
    <row r="5" spans="1:7" ht="16.5">
      <c r="A5" s="9" t="s">
        <v>5</v>
      </c>
      <c r="B5" s="261">
        <v>17</v>
      </c>
      <c r="C5" s="262" t="s">
        <v>180</v>
      </c>
      <c r="D5" s="7" t="s">
        <v>75</v>
      </c>
      <c r="E5" s="263">
        <v>1</v>
      </c>
      <c r="F5" s="264"/>
      <c r="G5" s="265"/>
    </row>
    <row r="6" spans="1:7" ht="16.5">
      <c r="A6" s="41" t="s">
        <v>20</v>
      </c>
      <c r="B6" s="6">
        <v>11</v>
      </c>
      <c r="C6" s="262" t="s">
        <v>109</v>
      </c>
      <c r="D6" s="62" t="s">
        <v>35</v>
      </c>
      <c r="E6" s="106" t="s">
        <v>306</v>
      </c>
      <c r="F6" s="266"/>
      <c r="G6" s="265"/>
    </row>
    <row r="7" spans="1:7" ht="16.5">
      <c r="A7" s="8" t="s">
        <v>21</v>
      </c>
      <c r="B7" s="6">
        <v>1</v>
      </c>
      <c r="C7" s="262" t="s">
        <v>308</v>
      </c>
      <c r="D7" s="7" t="s">
        <v>224</v>
      </c>
      <c r="E7" s="267">
        <v>2</v>
      </c>
      <c r="F7" s="264"/>
      <c r="G7" s="265"/>
    </row>
    <row r="8" spans="1:7" ht="16.5">
      <c r="A8" s="42" t="s">
        <v>23</v>
      </c>
      <c r="B8" s="6">
        <v>12</v>
      </c>
      <c r="C8" s="262" t="s">
        <v>135</v>
      </c>
      <c r="D8" s="271" t="s">
        <v>225</v>
      </c>
      <c r="E8" s="106" t="s">
        <v>307</v>
      </c>
      <c r="F8" s="264"/>
      <c r="G8" s="265"/>
    </row>
    <row r="9" spans="1:7" ht="17.25" thickBot="1">
      <c r="A9" s="46" t="s">
        <v>19</v>
      </c>
      <c r="B9" s="268">
        <v>2</v>
      </c>
      <c r="C9" s="269" t="s">
        <v>309</v>
      </c>
      <c r="D9" s="272" t="s">
        <v>226</v>
      </c>
      <c r="E9" s="270">
        <v>1</v>
      </c>
      <c r="F9" s="264"/>
      <c r="G9" s="265"/>
    </row>
    <row r="10" spans="1:7" ht="17.25" thickTop="1">
      <c r="A10" s="2"/>
      <c r="B10" s="3"/>
      <c r="C10" s="3"/>
      <c r="D10" s="3"/>
      <c r="E10" s="5"/>
      <c r="F10" s="264"/>
      <c r="G10" s="265"/>
    </row>
    <row r="11" spans="1:7" ht="16.5">
      <c r="A11" s="134"/>
      <c r="B11" s="3"/>
      <c r="C11" s="3"/>
      <c r="D11" s="3"/>
      <c r="E11" s="5"/>
      <c r="F11" s="3"/>
      <c r="G11" s="5"/>
    </row>
    <row r="12" spans="1:7" ht="17.25" thickBot="1">
      <c r="A12" s="19"/>
      <c r="B12" s="20"/>
      <c r="C12" s="20"/>
      <c r="D12" s="20"/>
      <c r="E12" s="21"/>
      <c r="F12" s="20"/>
      <c r="G12" s="21"/>
    </row>
    <row r="13" spans="1:7" ht="16.5" thickTop="1"/>
  </sheetData>
  <phoneticPr fontId="0" type="noConversion"/>
  <conditionalFormatting sqref="E5">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Animal</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2007-08-17T04:53:18Z</cp:lastPrinted>
  <dcterms:created xsi:type="dcterms:W3CDTF">2000-10-24T15:39:59Z</dcterms:created>
  <dcterms:modified xsi:type="dcterms:W3CDTF">2012-11-06T18:47:49Z</dcterms:modified>
</cp:coreProperties>
</file>