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120" windowHeight="10140" tabRatio="638"/>
  </bookViews>
  <sheets>
    <sheet name="Stronghold" sheetId="24" r:id="rId1"/>
    <sheet name="Façade" sheetId="29" r:id="rId2"/>
    <sheet name="Keep &amp; River" sheetId="26" r:id="rId3"/>
    <sheet name="Immediate Area" sheetId="27" r:id="rId4"/>
    <sheet name="Greater Area" sheetId="28" r:id="rId5"/>
    <sheet name="Parties" sheetId="31" r:id="rId6"/>
  </sheets>
  <calcPr calcId="145621"/>
</workbook>
</file>

<file path=xl/calcChain.xml><?xml version="1.0" encoding="utf-8"?>
<calcChain xmlns="http://schemas.openxmlformats.org/spreadsheetml/2006/main">
  <c r="B8" i="31" l="1"/>
  <c r="B11" i="31" s="1"/>
  <c r="B9" i="31"/>
  <c r="B10" i="31"/>
  <c r="J17" i="31"/>
  <c r="J20" i="31" s="1"/>
  <c r="J18" i="31"/>
  <c r="J19" i="31"/>
  <c r="F26" i="31"/>
  <c r="F29" i="31" s="1"/>
  <c r="F27" i="31"/>
  <c r="F28" i="31"/>
  <c r="B11" i="24" l="1"/>
  <c r="C56" i="24"/>
  <c r="C51" i="24"/>
  <c r="C59" i="24" s="1"/>
  <c r="C52" i="24"/>
  <c r="C53" i="24"/>
  <c r="C55" i="24"/>
  <c r="B24" i="24"/>
  <c r="B31" i="24" s="1"/>
  <c r="B59" i="24"/>
  <c r="C24" i="24"/>
  <c r="C31" i="24"/>
  <c r="C35" i="24"/>
  <c r="C36" i="24"/>
  <c r="C37" i="24"/>
  <c r="C38" i="24"/>
  <c r="C42" i="24"/>
  <c r="C43" i="24"/>
  <c r="C46" i="24" s="1"/>
  <c r="C44" i="24"/>
  <c r="C45" i="24"/>
  <c r="C33" i="24" l="1"/>
  <c r="C39" i="24" s="1"/>
  <c r="C48" i="24" s="1"/>
  <c r="C34" i="24"/>
</calcChain>
</file>

<file path=xl/sharedStrings.xml><?xml version="1.0" encoding="utf-8"?>
<sst xmlns="http://schemas.openxmlformats.org/spreadsheetml/2006/main" count="203" uniqueCount="150">
  <si>
    <t>Notes</t>
  </si>
  <si>
    <t>Components</t>
  </si>
  <si>
    <t>Size:</t>
  </si>
  <si>
    <t>spaces</t>
  </si>
  <si>
    <t>sq ft</t>
  </si>
  <si>
    <t>Cost:</t>
  </si>
  <si>
    <t>gp</t>
  </si>
  <si>
    <t>Staff:</t>
  </si>
  <si>
    <t>Military:</t>
  </si>
  <si>
    <t>Civilian:</t>
  </si>
  <si>
    <t>Wages:</t>
  </si>
  <si>
    <t>Nearby Features:</t>
  </si>
  <si>
    <t>Cost (gp)</t>
  </si>
  <si>
    <t>Barracks</t>
  </si>
  <si>
    <t>10 soldiers</t>
  </si>
  <si>
    <t>Bath, basic (2)</t>
  </si>
  <si>
    <t>Barbican</t>
  </si>
  <si>
    <t>2 guards per shift</t>
  </si>
  <si>
    <t>Bedrooms, basic</t>
  </si>
  <si>
    <t>4 bedrooms</t>
  </si>
  <si>
    <t>Bedroom Suite, basic</t>
  </si>
  <si>
    <t>Common area, basic</t>
  </si>
  <si>
    <t>Courtyard, basic</t>
  </si>
  <si>
    <t>Kitchen, Basic</t>
  </si>
  <si>
    <t>1 cook</t>
  </si>
  <si>
    <t>Gatehouse</t>
  </si>
  <si>
    <t>Guard Post (2)</t>
  </si>
  <si>
    <t>Library, basic</t>
  </si>
  <si>
    <t>Servants' quarters</t>
  </si>
  <si>
    <t>6 servants</t>
  </si>
  <si>
    <t>Smithy, basic</t>
  </si>
  <si>
    <t>1 smith</t>
  </si>
  <si>
    <t>Storage</t>
  </si>
  <si>
    <t>2000 cu ft</t>
  </si>
  <si>
    <t>Stable</t>
  </si>
  <si>
    <t>2 grooms, 12 horses</t>
  </si>
  <si>
    <t>Components Total:</t>
  </si>
  <si>
    <t>50% of walls at ground level</t>
  </si>
  <si>
    <t>avg of 18" thick (max allowed by city size)</t>
  </si>
  <si>
    <t>Good wooden doors</t>
  </si>
  <si>
    <t>Glass windows</t>
  </si>
  <si>
    <t>Good shutters</t>
  </si>
  <si>
    <t>Good locks</t>
  </si>
  <si>
    <t>Structure Total:</t>
  </si>
  <si>
    <t>Book lot, general subjects</t>
  </si>
  <si>
    <t>Archers' Equipment</t>
  </si>
  <si>
    <t>Soldiers' Equipment</t>
  </si>
  <si>
    <t>Sergeants' Equipment</t>
  </si>
  <si>
    <t>Everburning Torch</t>
  </si>
  <si>
    <t>Equipment Total:</t>
  </si>
  <si>
    <t>Adjusted Grand Total:</t>
  </si>
  <si>
    <t>#</t>
  </si>
  <si>
    <t>wage</t>
  </si>
  <si>
    <t>Archer</t>
  </si>
  <si>
    <t>Soldier</t>
  </si>
  <si>
    <t>Sergeant</t>
  </si>
  <si>
    <t>Cook</t>
  </si>
  <si>
    <t>Blacksmith</t>
  </si>
  <si>
    <t>Groom</t>
  </si>
  <si>
    <t>Maid</t>
  </si>
  <si>
    <t>Butler</t>
  </si>
  <si>
    <t>Stronghold:</t>
  </si>
  <si>
    <t>Berdusk</t>
  </si>
  <si>
    <t>Nearest Settlement</t>
  </si>
  <si>
    <r>
      <t xml:space="preserve">Pop:  </t>
    </r>
    <r>
      <rPr>
        <sz val="12"/>
        <rFont val="Times New Roman"/>
        <family val="1"/>
      </rPr>
      <t>20,242</t>
    </r>
  </si>
  <si>
    <t>SS</t>
  </si>
  <si>
    <t>Château Aridel</t>
  </si>
  <si>
    <t>Site Modifier:</t>
  </si>
  <si>
    <t>Masonry ext. walls (60%)</t>
  </si>
  <si>
    <t>Wood int. walls (40%)</t>
  </si>
  <si>
    <t>Hilly Forest (Imp. Move):</t>
  </si>
  <si>
    <t>Income Source (Timber):</t>
  </si>
  <si>
    <t>Hidden:</t>
  </si>
  <si>
    <t>Lawless Area:</t>
  </si>
  <si>
    <t>Temperate:</t>
  </si>
  <si>
    <t>Forest:</t>
  </si>
  <si>
    <t>Primary Settlement:</t>
  </si>
  <si>
    <t xml:space="preserve"> </t>
  </si>
  <si>
    <t>Portcullis</t>
  </si>
  <si>
    <t>Ballista</t>
  </si>
  <si>
    <t>a</t>
  </si>
  <si>
    <t>b</t>
  </si>
  <si>
    <t>c</t>
  </si>
  <si>
    <t>location where Aneksi's troupe encountered Aridel's rangers</t>
  </si>
  <si>
    <t>magic spring that drains into the R. Chionthar</t>
  </si>
  <si>
    <t>roadside settlement</t>
  </si>
  <si>
    <t>Appropriate CR</t>
  </si>
  <si>
    <t>Party Members</t>
  </si>
  <si>
    <t>Total levels</t>
  </si>
  <si>
    <t>Avg. ECL</t>
  </si>
  <si>
    <t>Wizard</t>
  </si>
  <si>
    <t>Torie uten Bogaerde</t>
  </si>
  <si>
    <t>Esar</t>
  </si>
  <si>
    <t>Blenyc</t>
  </si>
  <si>
    <t>Sorcerer</t>
  </si>
  <si>
    <t>Girics</t>
  </si>
  <si>
    <t>Ranger</t>
  </si>
  <si>
    <t>Everrit</t>
  </si>
  <si>
    <t>Dynness</t>
  </si>
  <si>
    <t>Lynrel</t>
  </si>
  <si>
    <t>Eirys</t>
  </si>
  <si>
    <t>Raellia</t>
  </si>
  <si>
    <t>Tregar</t>
  </si>
  <si>
    <t>Seth</t>
  </si>
  <si>
    <t>Fighter</t>
  </si>
  <si>
    <t>Rhygwyn</t>
  </si>
  <si>
    <t>Ambrelah</t>
  </si>
  <si>
    <t>Onirenad</t>
  </si>
  <si>
    <t>Theoderic</t>
  </si>
  <si>
    <t>Mathena</t>
  </si>
  <si>
    <t>Michiel</t>
  </si>
  <si>
    <t>Monk</t>
  </si>
  <si>
    <t>Grauv</t>
  </si>
  <si>
    <t>Shirsen</t>
  </si>
  <si>
    <t>Etae</t>
  </si>
  <si>
    <t>Wilflaed</t>
  </si>
  <si>
    <t>Chlodsind</t>
  </si>
  <si>
    <t>Ricberct</t>
  </si>
  <si>
    <t>Pal of Free</t>
  </si>
  <si>
    <t>Asiraldan</t>
  </si>
  <si>
    <t>Draewan</t>
  </si>
  <si>
    <t>Adrea</t>
  </si>
  <si>
    <t>Dael</t>
  </si>
  <si>
    <t>Adalsind</t>
  </si>
  <si>
    <t>Syth</t>
  </si>
  <si>
    <t>Noach</t>
  </si>
  <si>
    <t>Cleric</t>
  </si>
  <si>
    <t>Rocyn</t>
  </si>
  <si>
    <t>Tova</t>
  </si>
  <si>
    <t xml:space="preserve">Javedeny </t>
  </si>
  <si>
    <t>Gwin</t>
  </si>
  <si>
    <t>Prarec</t>
  </si>
  <si>
    <t>Lelenia</t>
  </si>
  <si>
    <t>Bard</t>
  </si>
  <si>
    <t>Fiadric</t>
  </si>
  <si>
    <t>Devobrerel</t>
  </si>
  <si>
    <t>Eadfrid</t>
  </si>
  <si>
    <t>Karljof</t>
  </si>
  <si>
    <t>Aythe</t>
  </si>
  <si>
    <t>Pal of Freedom</t>
  </si>
  <si>
    <t>Cyrus</t>
  </si>
  <si>
    <t>Usheskyi</t>
  </si>
  <si>
    <t>Druid</t>
  </si>
  <si>
    <t>Nylin</t>
  </si>
  <si>
    <t>Aridel</t>
  </si>
  <si>
    <t>Classes</t>
  </si>
  <si>
    <t>ECL</t>
  </si>
  <si>
    <t>Character</t>
  </si>
  <si>
    <t>Budget:</t>
  </si>
  <si>
    <r>
      <t xml:space="preserve">GP Limit:  </t>
    </r>
    <r>
      <rPr>
        <sz val="12"/>
        <rFont val="Times New Roman"/>
        <family val="1"/>
      </rPr>
      <t>115k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</si>
</sst>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18">
    <font>
      <sz val="12"/>
      <name val="Times New Roman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i/>
      <sz val="22"/>
      <color indexed="11"/>
      <name val="Times New Roman"/>
      <family val="1"/>
    </font>
    <font>
      <i/>
      <sz val="12"/>
      <color indexed="4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2"/>
      <color indexed="17"/>
      <name val="Times New Roman"/>
      <family val="1"/>
    </font>
    <font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/>
      <right style="double">
        <color indexed="64"/>
      </right>
      <top style="double">
        <color indexed="64"/>
      </top>
      <bottom style="thick">
        <color indexed="5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5" fillId="0" borderId="0"/>
    <xf numFmtId="0" fontId="1" fillId="0" borderId="0"/>
    <xf numFmtId="0" fontId="3" fillId="0" borderId="0"/>
  </cellStyleXfs>
  <cellXfs count="112">
    <xf numFmtId="0" fontId="0" fillId="0" borderId="0" xfId="0"/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7" fillId="2" borderId="3" xfId="1" applyFont="1" applyFill="1" applyBorder="1" applyAlignment="1" applyProtection="1">
      <alignment horizontal="right"/>
    </xf>
    <xf numFmtId="0" fontId="11" fillId="2" borderId="2" xfId="0" applyFont="1" applyFill="1" applyBorder="1" applyAlignment="1">
      <alignment horizontal="left"/>
    </xf>
    <xf numFmtId="0" fontId="1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0" fontId="3" fillId="0" borderId="0" xfId="3" applyFont="1" applyAlignment="1"/>
    <xf numFmtId="9" fontId="3" fillId="0" borderId="0" xfId="3" applyNumberFormat="1" applyFont="1" applyAlignment="1"/>
    <xf numFmtId="9" fontId="3" fillId="0" borderId="4" xfId="3" applyNumberFormat="1" applyFont="1" applyBorder="1" applyAlignment="1"/>
    <xf numFmtId="3" fontId="3" fillId="0" borderId="0" xfId="3" applyNumberFormat="1" applyFont="1" applyAlignment="1"/>
    <xf numFmtId="164" fontId="3" fillId="0" borderId="0" xfId="3" applyNumberFormat="1" applyFont="1" applyAlignment="1"/>
    <xf numFmtId="0" fontId="2" fillId="0" borderId="0" xfId="3" applyFont="1" applyAlignment="1">
      <alignment horizontal="center"/>
    </xf>
    <xf numFmtId="0" fontId="4" fillId="3" borderId="5" xfId="3" applyFont="1" applyFill="1" applyBorder="1" applyAlignment="1"/>
    <xf numFmtId="0" fontId="4" fillId="3" borderId="6" xfId="3" applyFont="1" applyFill="1" applyBorder="1" applyAlignment="1">
      <alignment horizontal="center"/>
    </xf>
    <xf numFmtId="0" fontId="4" fillId="3" borderId="7" xfId="3" applyFont="1" applyFill="1" applyBorder="1" applyAlignment="1">
      <alignment horizontal="center"/>
    </xf>
    <xf numFmtId="0" fontId="3" fillId="0" borderId="8" xfId="3" applyFont="1" applyBorder="1" applyAlignment="1"/>
    <xf numFmtId="0" fontId="3" fillId="0" borderId="9" xfId="3" applyFont="1" applyBorder="1" applyAlignment="1">
      <alignment horizontal="left"/>
    </xf>
    <xf numFmtId="0" fontId="3" fillId="0" borderId="10" xfId="3" applyFont="1" applyBorder="1" applyAlignment="1"/>
    <xf numFmtId="0" fontId="3" fillId="0" borderId="11" xfId="3" applyFont="1" applyBorder="1" applyAlignment="1">
      <alignment horizontal="left"/>
    </xf>
    <xf numFmtId="0" fontId="3" fillId="0" borderId="12" xfId="3" applyFont="1" applyBorder="1" applyAlignment="1"/>
    <xf numFmtId="0" fontId="3" fillId="0" borderId="13" xfId="3" applyFont="1" applyBorder="1" applyAlignment="1">
      <alignment horizontal="left"/>
    </xf>
    <xf numFmtId="0" fontId="4" fillId="3" borderId="14" xfId="3" applyFont="1" applyFill="1" applyBorder="1" applyAlignment="1"/>
    <xf numFmtId="0" fontId="3" fillId="0" borderId="15" xfId="3" applyFont="1" applyBorder="1" applyAlignment="1">
      <alignment horizontal="left"/>
    </xf>
    <xf numFmtId="0" fontId="3" fillId="0" borderId="16" xfId="3" applyFont="1" applyBorder="1" applyAlignment="1">
      <alignment horizontal="left"/>
    </xf>
    <xf numFmtId="0" fontId="3" fillId="0" borderId="17" xfId="3" applyFont="1" applyBorder="1" applyAlignment="1">
      <alignment horizontal="left"/>
    </xf>
    <xf numFmtId="0" fontId="3" fillId="0" borderId="18" xfId="3" applyFont="1" applyBorder="1" applyAlignment="1">
      <alignment horizontal="left"/>
    </xf>
    <xf numFmtId="0" fontId="4" fillId="3" borderId="6" xfId="3" applyFont="1" applyFill="1" applyBorder="1" applyAlignment="1"/>
    <xf numFmtId="0" fontId="3" fillId="0" borderId="19" xfId="3" applyFont="1" applyBorder="1" applyAlignment="1">
      <alignment horizontal="left"/>
    </xf>
    <xf numFmtId="0" fontId="3" fillId="0" borderId="20" xfId="3" applyFont="1" applyBorder="1" applyAlignment="1">
      <alignment horizontal="left"/>
    </xf>
    <xf numFmtId="0" fontId="3" fillId="0" borderId="21" xfId="3" applyFont="1" applyBorder="1" applyAlignment="1">
      <alignment horizontal="left"/>
    </xf>
    <xf numFmtId="0" fontId="3" fillId="0" borderId="22" xfId="3" applyFont="1" applyBorder="1" applyAlignment="1">
      <alignment horizontal="left"/>
    </xf>
    <xf numFmtId="0" fontId="3" fillId="0" borderId="23" xfId="3" applyFont="1" applyBorder="1" applyAlignment="1">
      <alignment horizontal="left"/>
    </xf>
    <xf numFmtId="0" fontId="3" fillId="0" borderId="24" xfId="3" applyFont="1" applyBorder="1" applyAlignment="1"/>
    <xf numFmtId="0" fontId="4" fillId="3" borderId="25" xfId="3" applyFont="1" applyFill="1" applyBorder="1" applyAlignment="1">
      <alignment horizontal="right"/>
    </xf>
    <xf numFmtId="0" fontId="4" fillId="3" borderId="10" xfId="3" applyFont="1" applyFill="1" applyBorder="1" applyAlignment="1">
      <alignment horizontal="right"/>
    </xf>
    <xf numFmtId="0" fontId="4" fillId="3" borderId="12" xfId="3" applyFont="1" applyFill="1" applyBorder="1" applyAlignment="1">
      <alignment horizontal="right"/>
    </xf>
    <xf numFmtId="9" fontId="2" fillId="0" borderId="0" xfId="3" applyNumberFormat="1" applyFont="1" applyAlignment="1"/>
    <xf numFmtId="0" fontId="4" fillId="3" borderId="26" xfId="3" applyFont="1" applyFill="1" applyBorder="1" applyAlignment="1">
      <alignment horizontal="right"/>
    </xf>
    <xf numFmtId="0" fontId="4" fillId="3" borderId="27" xfId="3" applyFont="1" applyFill="1" applyBorder="1" applyAlignment="1">
      <alignment horizontal="right"/>
    </xf>
    <xf numFmtId="0" fontId="4" fillId="3" borderId="28" xfId="3" applyFont="1" applyFill="1" applyBorder="1" applyAlignment="1">
      <alignment horizontal="right"/>
    </xf>
    <xf numFmtId="0" fontId="3" fillId="0" borderId="29" xfId="3" applyFont="1" applyFill="1" applyBorder="1" applyAlignment="1">
      <alignment horizontal="center"/>
    </xf>
    <xf numFmtId="0" fontId="3" fillId="0" borderId="30" xfId="3" applyFont="1" applyFill="1" applyBorder="1" applyAlignment="1">
      <alignment horizontal="center"/>
    </xf>
    <xf numFmtId="3" fontId="4" fillId="3" borderId="31" xfId="3" applyNumberFormat="1" applyFont="1" applyFill="1" applyBorder="1" applyAlignment="1">
      <alignment horizontal="center"/>
    </xf>
    <xf numFmtId="3" fontId="3" fillId="0" borderId="32" xfId="3" applyNumberFormat="1" applyFont="1" applyFill="1" applyBorder="1" applyAlignment="1">
      <alignment horizontal="center"/>
    </xf>
    <xf numFmtId="3" fontId="3" fillId="0" borderId="16" xfId="3" applyNumberFormat="1" applyFont="1" applyFill="1" applyBorder="1" applyAlignment="1">
      <alignment horizontal="center"/>
    </xf>
    <xf numFmtId="0" fontId="3" fillId="0" borderId="33" xfId="3" applyFont="1" applyBorder="1" applyAlignment="1">
      <alignment horizontal="center"/>
    </xf>
    <xf numFmtId="3" fontId="3" fillId="0" borderId="15" xfId="3" applyNumberFormat="1" applyFont="1" applyBorder="1" applyAlignment="1">
      <alignment horizontal="center"/>
    </xf>
    <xf numFmtId="0" fontId="3" fillId="0" borderId="34" xfId="3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2" fillId="0" borderId="0" xfId="3" applyNumberFormat="1" applyFont="1" applyAlignment="1">
      <alignment horizontal="center"/>
    </xf>
    <xf numFmtId="0" fontId="3" fillId="0" borderId="24" xfId="3" applyFont="1" applyBorder="1" applyAlignment="1">
      <alignment horizontal="center"/>
    </xf>
    <xf numFmtId="3" fontId="3" fillId="0" borderId="22" xfId="3" applyNumberFormat="1" applyFont="1" applyBorder="1" applyAlignment="1">
      <alignment horizontal="center"/>
    </xf>
    <xf numFmtId="0" fontId="3" fillId="0" borderId="19" xfId="3" applyFont="1" applyBorder="1" applyAlignment="1">
      <alignment horizontal="center"/>
    </xf>
    <xf numFmtId="3" fontId="3" fillId="0" borderId="35" xfId="3" applyNumberFormat="1" applyFont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3" fillId="0" borderId="21" xfId="3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37" xfId="3" applyFont="1" applyBorder="1" applyAlignment="1">
      <alignment horizontal="center"/>
    </xf>
    <xf numFmtId="0" fontId="2" fillId="0" borderId="38" xfId="3" applyFont="1" applyBorder="1" applyAlignment="1">
      <alignment horizontal="center"/>
    </xf>
    <xf numFmtId="3" fontId="2" fillId="0" borderId="39" xfId="3" applyNumberFormat="1" applyFont="1" applyBorder="1" applyAlignment="1">
      <alignment horizontal="center"/>
    </xf>
    <xf numFmtId="0" fontId="4" fillId="3" borderId="40" xfId="3" applyFont="1" applyFill="1" applyBorder="1" applyAlignment="1">
      <alignment horizontal="right"/>
    </xf>
    <xf numFmtId="3" fontId="2" fillId="0" borderId="41" xfId="3" applyNumberFormat="1" applyFont="1" applyBorder="1" applyAlignment="1">
      <alignment horizontal="center"/>
    </xf>
    <xf numFmtId="0" fontId="4" fillId="3" borderId="42" xfId="3" applyFont="1" applyFill="1" applyBorder="1" applyAlignment="1">
      <alignment horizontal="right"/>
    </xf>
    <xf numFmtId="0" fontId="3" fillId="0" borderId="43" xfId="3" applyFont="1" applyFill="1" applyBorder="1" applyAlignment="1">
      <alignment horizontal="center"/>
    </xf>
    <xf numFmtId="3" fontId="3" fillId="0" borderId="44" xfId="3" applyNumberFormat="1" applyFont="1" applyFill="1" applyBorder="1" applyAlignment="1">
      <alignment horizontal="center"/>
    </xf>
    <xf numFmtId="0" fontId="2" fillId="0" borderId="45" xfId="3" applyFont="1" applyBorder="1" applyAlignment="1">
      <alignment horizontal="center"/>
    </xf>
    <xf numFmtId="0" fontId="3" fillId="0" borderId="23" xfId="3" applyFont="1" applyBorder="1" applyAlignment="1">
      <alignment horizontal="center"/>
    </xf>
    <xf numFmtId="0" fontId="3" fillId="0" borderId="16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46" xfId="3" applyFont="1" applyBorder="1" applyAlignment="1"/>
    <xf numFmtId="0" fontId="3" fillId="0" borderId="47" xfId="3" applyFont="1" applyBorder="1" applyAlignment="1">
      <alignment horizontal="center"/>
    </xf>
    <xf numFmtId="3" fontId="3" fillId="0" borderId="48" xfId="3" applyNumberFormat="1" applyFont="1" applyBorder="1" applyAlignment="1">
      <alignment horizontal="center"/>
    </xf>
    <xf numFmtId="0" fontId="3" fillId="0" borderId="47" xfId="3" applyFont="1" applyBorder="1" applyAlignment="1">
      <alignment horizontal="left"/>
    </xf>
    <xf numFmtId="0" fontId="3" fillId="0" borderId="49" xfId="3" applyFont="1" applyBorder="1" applyAlignment="1">
      <alignment horizontal="left"/>
    </xf>
    <xf numFmtId="1" fontId="3" fillId="0" borderId="0" xfId="3" applyNumberFormat="1" applyFont="1" applyAlignment="1"/>
    <xf numFmtId="0" fontId="13" fillId="0" borderId="0" xfId="2" applyFont="1"/>
    <xf numFmtId="0" fontId="14" fillId="0" borderId="0" xfId="2" applyFont="1" applyAlignment="1">
      <alignment horizontal="center"/>
    </xf>
    <xf numFmtId="0" fontId="3" fillId="0" borderId="0" xfId="6" applyFill="1" applyAlignment="1">
      <alignment horizontal="center"/>
    </xf>
    <xf numFmtId="0" fontId="16" fillId="0" borderId="0" xfId="6" applyFont="1" applyFill="1" applyAlignment="1">
      <alignment horizontal="center"/>
    </xf>
    <xf numFmtId="0" fontId="3" fillId="0" borderId="53" xfId="6" applyFill="1" applyBorder="1" applyAlignment="1">
      <alignment horizontal="center"/>
    </xf>
    <xf numFmtId="165" fontId="2" fillId="0" borderId="39" xfId="6" applyNumberFormat="1" applyFont="1" applyFill="1" applyBorder="1" applyAlignment="1">
      <alignment horizontal="center"/>
    </xf>
    <xf numFmtId="0" fontId="2" fillId="0" borderId="54" xfId="6" applyFont="1" applyFill="1" applyBorder="1" applyAlignment="1">
      <alignment horizontal="right"/>
    </xf>
    <xf numFmtId="0" fontId="3" fillId="0" borderId="55" xfId="6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2" fillId="0" borderId="56" xfId="6" applyFont="1" applyFill="1" applyBorder="1" applyAlignment="1">
      <alignment horizontal="right"/>
    </xf>
    <xf numFmtId="1" fontId="2" fillId="0" borderId="0" xfId="6" applyNumberFormat="1" applyFont="1" applyFill="1" applyBorder="1" applyAlignment="1">
      <alignment horizontal="center"/>
    </xf>
    <xf numFmtId="165" fontId="2" fillId="0" borderId="0" xfId="6" applyNumberFormat="1" applyFont="1" applyFill="1" applyBorder="1" applyAlignment="1">
      <alignment horizontal="center"/>
    </xf>
    <xf numFmtId="0" fontId="3" fillId="0" borderId="57" xfId="6" applyFont="1" applyFill="1" applyBorder="1" applyAlignment="1">
      <alignment horizontal="center"/>
    </xf>
    <xf numFmtId="0" fontId="3" fillId="0" borderId="58" xfId="6" applyFill="1" applyBorder="1" applyAlignment="1">
      <alignment horizontal="center"/>
    </xf>
    <xf numFmtId="0" fontId="3" fillId="0" borderId="59" xfId="6" applyFont="1" applyFill="1" applyBorder="1" applyAlignment="1">
      <alignment horizontal="center"/>
    </xf>
    <xf numFmtId="0" fontId="3" fillId="0" borderId="60" xfId="6" applyFill="1" applyBorder="1" applyAlignment="1">
      <alignment horizontal="center"/>
    </xf>
    <xf numFmtId="0" fontId="3" fillId="0" borderId="56" xfId="6" applyFont="1" applyFill="1" applyBorder="1" applyAlignment="1">
      <alignment horizontal="center"/>
    </xf>
    <xf numFmtId="0" fontId="3" fillId="0" borderId="55" xfId="6" applyFont="1" applyFill="1" applyBorder="1" applyAlignment="1">
      <alignment horizontal="center"/>
    </xf>
    <xf numFmtId="0" fontId="3" fillId="0" borderId="59" xfId="6" applyFill="1" applyBorder="1" applyAlignment="1">
      <alignment horizontal="center"/>
    </xf>
    <xf numFmtId="0" fontId="3" fillId="0" borderId="56" xfId="6" applyFill="1" applyBorder="1" applyAlignment="1">
      <alignment horizontal="center"/>
    </xf>
    <xf numFmtId="0" fontId="3" fillId="0" borderId="61" xfId="6" applyFont="1" applyFill="1" applyBorder="1" applyAlignment="1">
      <alignment horizontal="center"/>
    </xf>
    <xf numFmtId="0" fontId="3" fillId="0" borderId="62" xfId="6" applyFill="1" applyBorder="1" applyAlignment="1">
      <alignment horizontal="center"/>
    </xf>
    <xf numFmtId="0" fontId="2" fillId="0" borderId="63" xfId="6" applyFont="1" applyFill="1" applyBorder="1" applyAlignment="1">
      <alignment horizontal="center"/>
    </xf>
    <xf numFmtId="0" fontId="3" fillId="0" borderId="61" xfId="6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64" xfId="6" applyFont="1" applyFill="1" applyBorder="1" applyAlignment="1">
      <alignment horizontal="center"/>
    </xf>
    <xf numFmtId="0" fontId="2" fillId="0" borderId="65" xfId="6" applyFont="1" applyFill="1" applyBorder="1" applyAlignment="1">
      <alignment horizontal="center"/>
    </xf>
    <xf numFmtId="0" fontId="2" fillId="0" borderId="66" xfId="6" applyFont="1" applyFill="1" applyBorder="1" applyAlignment="1">
      <alignment horizontal="center"/>
    </xf>
    <xf numFmtId="0" fontId="17" fillId="0" borderId="0" xfId="6" applyFont="1" applyFill="1" applyAlignment="1">
      <alignment horizontal="center"/>
    </xf>
    <xf numFmtId="0" fontId="4" fillId="3" borderId="50" xfId="3" applyFont="1" applyFill="1" applyBorder="1" applyAlignment="1">
      <alignment horizontal="center" vertical="center" wrapText="1"/>
    </xf>
    <xf numFmtId="0" fontId="4" fillId="3" borderId="51" xfId="3" applyFont="1" applyFill="1" applyBorder="1" applyAlignment="1">
      <alignment horizontal="center" vertical="center" wrapText="1"/>
    </xf>
    <xf numFmtId="0" fontId="4" fillId="3" borderId="52" xfId="3" applyFont="1" applyFill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2"/>
    <cellStyle name="Normal 2 2" xfId="6"/>
    <cellStyle name="Normal 3" xfId="5"/>
    <cellStyle name="Normal 4" xfId="4"/>
    <cellStyle name="Normal_Aridel's Stronghold Work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675224</xdr:colOff>
      <xdr:row>22</xdr:row>
      <xdr:rowOff>9525</xdr:rowOff>
    </xdr:to>
    <xdr:pic>
      <xdr:nvPicPr>
        <xdr:cNvPr id="7" name="Picture 6" descr="C:\A\RPG\SoF\Aridel Stronghold 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3224" cy="441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590550</xdr:colOff>
      <xdr:row>32</xdr:row>
      <xdr:rowOff>114300</xdr:rowOff>
    </xdr:to>
    <xdr:pic>
      <xdr:nvPicPr>
        <xdr:cNvPr id="4" name="Picture 3" descr="Updated Stronghold Site M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91150" cy="651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57150</xdr:rowOff>
    </xdr:from>
    <xdr:to>
      <xdr:col>3</xdr:col>
      <xdr:colOff>180975</xdr:colOff>
      <xdr:row>15</xdr:row>
      <xdr:rowOff>190500</xdr:rowOff>
    </xdr:to>
    <xdr:sp macro="" textlink="">
      <xdr:nvSpPr>
        <xdr:cNvPr id="21510" name="Text Box 6"/>
        <xdr:cNvSpPr txBox="1">
          <a:spLocks noChangeArrowheads="1"/>
        </xdr:cNvSpPr>
      </xdr:nvSpPr>
      <xdr:spPr bwMode="auto">
        <a:xfrm>
          <a:off x="1371600" y="2857500"/>
          <a:ext cx="866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effectLst>
                <a:glow rad="228600">
                  <a:schemeClr val="accent4">
                    <a:satMod val="175000"/>
                    <a:alpha val="40000"/>
                  </a:schemeClr>
                </a:glow>
              </a:effectLst>
              <a:latin typeface="Times New Roman"/>
              <a:cs typeface="Times New Roman"/>
            </a:rPr>
            <a:t>ballista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10</xdr:col>
      <xdr:colOff>209550</xdr:colOff>
      <xdr:row>45</xdr:row>
      <xdr:rowOff>123825</xdr:rowOff>
    </xdr:to>
    <xdr:pic>
      <xdr:nvPicPr>
        <xdr:cNvPr id="225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010400" cy="908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228600</xdr:colOff>
      <xdr:row>9</xdr:row>
      <xdr:rowOff>57150</xdr:rowOff>
    </xdr:from>
    <xdr:to>
      <xdr:col>7</xdr:col>
      <xdr:colOff>28575</xdr:colOff>
      <xdr:row>12</xdr:row>
      <xdr:rowOff>104775</xdr:rowOff>
    </xdr:to>
    <xdr:pic>
      <xdr:nvPicPr>
        <xdr:cNvPr id="225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857375"/>
          <a:ext cx="4857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57150</xdr:colOff>
      <xdr:row>30</xdr:row>
      <xdr:rowOff>95250</xdr:rowOff>
    </xdr:to>
    <xdr:pic>
      <xdr:nvPicPr>
        <xdr:cNvPr id="2" name="Picture 1" descr="C:\Users\Owner\Desktop\Aridel Stronghold 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6800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171451</xdr:colOff>
      <xdr:row>21</xdr:row>
      <xdr:rowOff>133350</xdr:rowOff>
    </xdr:from>
    <xdr:to>
      <xdr:col>9</xdr:col>
      <xdr:colOff>76201</xdr:colOff>
      <xdr:row>23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704976" y="4333875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marL="0" indent="0"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effectLst>
                <a:glow rad="228600">
                  <a:schemeClr val="accent4">
                    <a:satMod val="175000"/>
                    <a:alpha val="40000"/>
                  </a:schemeClr>
                </a:glow>
              </a:effectLst>
              <a:latin typeface="Times New Roman"/>
              <a:ea typeface="+mn-ea"/>
              <a:cs typeface="Times New Roman"/>
            </a:rPr>
            <a:t>a</a:t>
          </a:r>
        </a:p>
      </xdr:txBody>
    </xdr:sp>
    <xdr:clientData/>
  </xdr:twoCellAnchor>
  <xdr:twoCellAnchor>
    <xdr:from>
      <xdr:col>9</xdr:col>
      <xdr:colOff>19051</xdr:colOff>
      <xdr:row>22</xdr:row>
      <xdr:rowOff>9525</xdr:rowOff>
    </xdr:from>
    <xdr:to>
      <xdr:col>10</xdr:col>
      <xdr:colOff>142876</xdr:colOff>
      <xdr:row>23</xdr:row>
      <xdr:rowOff>142875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990726" y="4410075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marL="0" indent="0"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effectLst>
                <a:glow rad="228600">
                  <a:schemeClr val="accent4">
                    <a:satMod val="175000"/>
                    <a:alpha val="40000"/>
                  </a:schemeClr>
                </a:glow>
              </a:effectLst>
              <a:latin typeface="Times New Roman"/>
              <a:ea typeface="+mn-ea"/>
              <a:cs typeface="Times New Roman"/>
            </a:rPr>
            <a:t>b</a:t>
          </a:r>
        </a:p>
      </xdr:txBody>
    </xdr:sp>
    <xdr:clientData/>
  </xdr:twoCellAnchor>
  <xdr:twoCellAnchor>
    <xdr:from>
      <xdr:col>11</xdr:col>
      <xdr:colOff>57151</xdr:colOff>
      <xdr:row>22</xdr:row>
      <xdr:rowOff>152400</xdr:rowOff>
    </xdr:from>
    <xdr:to>
      <xdr:col>12</xdr:col>
      <xdr:colOff>180976</xdr:colOff>
      <xdr:row>24</xdr:row>
      <xdr:rowOff>85725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466976" y="4552950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marL="0" indent="0"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effectLst>
                <a:glow rad="228600">
                  <a:schemeClr val="accent4">
                    <a:satMod val="175000"/>
                    <a:alpha val="40000"/>
                  </a:schemeClr>
                </a:glow>
              </a:effectLst>
              <a:latin typeface="Times New Roman"/>
              <a:ea typeface="+mn-ea"/>
              <a:cs typeface="Times New Roman"/>
            </a:rPr>
            <a:t>c</a:t>
          </a:r>
        </a:p>
      </xdr:txBody>
    </xdr:sp>
    <xdr:clientData/>
  </xdr:twoCellAnchor>
  <xdr:twoCellAnchor>
    <xdr:from>
      <xdr:col>25</xdr:col>
      <xdr:colOff>142875</xdr:colOff>
      <xdr:row>6</xdr:row>
      <xdr:rowOff>57149</xdr:rowOff>
    </xdr:from>
    <xdr:to>
      <xdr:col>41</xdr:col>
      <xdr:colOff>133351</xdr:colOff>
      <xdr:row>25</xdr:row>
      <xdr:rowOff>104775</xdr:rowOff>
    </xdr:to>
    <xdr:pic>
      <xdr:nvPicPr>
        <xdr:cNvPr id="16" name="Picture 15" descr="C:\Users\Rebecca\Desktop\aridel's stronghold are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257299"/>
          <a:ext cx="3971926" cy="3848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211516</xdr:colOff>
      <xdr:row>18</xdr:row>
      <xdr:rowOff>93173</xdr:rowOff>
    </xdr:from>
    <xdr:to>
      <xdr:col>36</xdr:col>
      <xdr:colOff>80321</xdr:colOff>
      <xdr:row>20</xdr:row>
      <xdr:rowOff>177161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7660066" y="3693623"/>
          <a:ext cx="783205" cy="484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effectLst>
                <a:glow rad="228600">
                  <a:schemeClr val="accent4">
                    <a:satMod val="175000"/>
                    <a:alpha val="40000"/>
                  </a:schemeClr>
                </a:glow>
              </a:effectLst>
              <a:latin typeface="Times New Roman"/>
              <a:cs typeface="Times New Roman"/>
            </a:rPr>
            <a:t>Château Aridel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0</xdr:row>
      <xdr:rowOff>209550</xdr:rowOff>
    </xdr:from>
    <xdr:to>
      <xdr:col>24</xdr:col>
      <xdr:colOff>76199</xdr:colOff>
      <xdr:row>15</xdr:row>
      <xdr:rowOff>200025</xdr:rowOff>
    </xdr:to>
    <xdr:sp macro="" textlink="">
      <xdr:nvSpPr>
        <xdr:cNvPr id="2" name="TextBox 1"/>
        <xdr:cNvSpPr txBox="1"/>
      </xdr:nvSpPr>
      <xdr:spPr>
        <a:xfrm>
          <a:off x="2105024" y="200025"/>
          <a:ext cx="2314575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Adalsind - West Tower</a:t>
          </a:r>
        </a:p>
        <a:p>
          <a:r>
            <a:rPr lang="en-US" sz="1100"/>
            <a:t>Adrea - SW Wall</a:t>
          </a:r>
        </a:p>
        <a:p>
          <a:r>
            <a:rPr lang="en-US" sz="1100"/>
            <a:t>Asiraldan - East Tower</a:t>
          </a:r>
        </a:p>
        <a:p>
          <a:r>
            <a:rPr lang="en-US" sz="1100"/>
            <a:t>Chlodsind - West Tower</a:t>
          </a:r>
        </a:p>
        <a:p>
          <a:r>
            <a:rPr lang="en-US" sz="1100"/>
            <a:t>Etae - North Wall</a:t>
          </a:r>
        </a:p>
        <a:p>
          <a:r>
            <a:rPr lang="en-US" sz="1100"/>
            <a:t>Fevroniia Prozora (butler) - Keep Tower</a:t>
          </a:r>
        </a:p>
        <a:p>
          <a:r>
            <a:rPr lang="en-US" sz="1100"/>
            <a:t>Fiadric (groom) - barbican</a:t>
          </a:r>
        </a:p>
        <a:p>
          <a:r>
            <a:rPr lang="en-US" sz="1100"/>
            <a:t>Glenyc (groom) - barbican</a:t>
          </a:r>
        </a:p>
        <a:p>
          <a:r>
            <a:rPr lang="en-US" sz="1100"/>
            <a:t>Grauv - East Tower</a:t>
          </a:r>
        </a:p>
        <a:p>
          <a:r>
            <a:rPr lang="en-US" sz="1100"/>
            <a:t>Gwin (cook) - Keep Tower</a:t>
          </a:r>
        </a:p>
        <a:p>
          <a:r>
            <a:rPr lang="en-US" sz="1100"/>
            <a:t>Karljof (blacksmith) - barbican</a:t>
          </a:r>
        </a:p>
        <a:p>
          <a:r>
            <a:rPr lang="en-US" sz="1100"/>
            <a:t>Mathena - SE Wall</a:t>
          </a:r>
        </a:p>
        <a:p>
          <a:r>
            <a:rPr lang="en-US" sz="1100"/>
            <a:t>Onirenad - SW wall</a:t>
          </a:r>
        </a:p>
        <a:p>
          <a:r>
            <a:rPr lang="en-US" sz="1100"/>
            <a:t>Rhygwyn - North Wall</a:t>
          </a:r>
        </a:p>
        <a:p>
          <a:r>
            <a:rPr lang="en-US" sz="1100"/>
            <a:t>Rocyn (maid) - Keep Tower</a:t>
          </a:r>
        </a:p>
        <a:p>
          <a:r>
            <a:rPr lang="en-US" sz="1100"/>
            <a:t>Tregar - SE Wall</a:t>
          </a:r>
        </a:p>
        <a:p>
          <a:r>
            <a:rPr lang="en-US" sz="1100"/>
            <a:t>Usheskyi (guard captain) - barbican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workbookViewId="0"/>
  </sheetViews>
  <sheetFormatPr defaultColWidth="8" defaultRowHeight="15.75"/>
  <cols>
    <col min="1" max="1" width="22.875" style="11" bestFit="1" customWidth="1"/>
    <col min="2" max="2" width="6.375" style="11" bestFit="1" customWidth="1"/>
    <col min="3" max="3" width="11.75" style="11" customWidth="1"/>
    <col min="4" max="5" width="17" style="11" customWidth="1"/>
    <col min="6" max="7" width="10.875" style="11" customWidth="1"/>
    <col min="8" max="16384" width="8" style="11"/>
  </cols>
  <sheetData>
    <row r="1" spans="1:7" ht="29.25" thickTop="1" thickBot="1">
      <c r="A1" s="1" t="s">
        <v>61</v>
      </c>
      <c r="B1" s="2" t="s">
        <v>66</v>
      </c>
      <c r="C1" s="6"/>
      <c r="D1" s="3"/>
      <c r="E1" s="4"/>
      <c r="F1" s="3"/>
      <c r="G1" s="5"/>
    </row>
    <row r="2" spans="1:7" ht="16.5" thickTop="1">
      <c r="A2" s="9" t="s">
        <v>74</v>
      </c>
      <c r="B2" s="12">
        <v>0</v>
      </c>
      <c r="C2" s="109" t="s">
        <v>63</v>
      </c>
      <c r="D2" s="63" t="s">
        <v>62</v>
      </c>
    </row>
    <row r="3" spans="1:7">
      <c r="A3" s="9" t="s">
        <v>75</v>
      </c>
      <c r="B3" s="12">
        <v>0</v>
      </c>
      <c r="C3" s="110"/>
      <c r="D3" s="61" t="s">
        <v>64</v>
      </c>
    </row>
    <row r="4" spans="1:7" ht="16.5" thickBot="1">
      <c r="A4" s="9" t="s">
        <v>76</v>
      </c>
      <c r="B4" s="12">
        <v>0.01</v>
      </c>
      <c r="C4" s="111"/>
      <c r="D4" s="62" t="s">
        <v>149</v>
      </c>
    </row>
    <row r="5" spans="1:7">
      <c r="A5" s="9" t="s">
        <v>11</v>
      </c>
      <c r="B5" s="12"/>
      <c r="C5" s="9" t="s">
        <v>2</v>
      </c>
      <c r="D5" s="11">
        <v>18.5</v>
      </c>
      <c r="E5" s="11" t="s">
        <v>3</v>
      </c>
    </row>
    <row r="6" spans="1:7">
      <c r="A6" s="9" t="s">
        <v>70</v>
      </c>
      <c r="B6" s="12">
        <v>0.02</v>
      </c>
      <c r="C6" s="10"/>
      <c r="D6" s="11">
        <v>7400</v>
      </c>
      <c r="E6" s="11" t="s">
        <v>4</v>
      </c>
    </row>
    <row r="7" spans="1:7">
      <c r="A7" s="9" t="s">
        <v>71</v>
      </c>
      <c r="B7" s="12">
        <v>0.05</v>
      </c>
      <c r="C7" s="9" t="s">
        <v>5</v>
      </c>
      <c r="D7" s="79">
        <v>70846.490000000005</v>
      </c>
      <c r="E7" s="11" t="s">
        <v>6</v>
      </c>
    </row>
    <row r="8" spans="1:7">
      <c r="A8" s="9" t="s">
        <v>72</v>
      </c>
      <c r="B8" s="12">
        <v>0.05</v>
      </c>
      <c r="C8" s="9" t="s">
        <v>148</v>
      </c>
      <c r="D8" s="11">
        <v>150000</v>
      </c>
      <c r="E8" s="11" t="s">
        <v>6</v>
      </c>
    </row>
    <row r="9" spans="1:7">
      <c r="A9" s="9" t="s">
        <v>73</v>
      </c>
      <c r="B9" s="13">
        <v>-0.1</v>
      </c>
      <c r="C9" s="9" t="s">
        <v>8</v>
      </c>
      <c r="D9" s="11">
        <v>12</v>
      </c>
    </row>
    <row r="10" spans="1:7">
      <c r="C10" s="9" t="s">
        <v>9</v>
      </c>
      <c r="D10" s="11">
        <v>6</v>
      </c>
    </row>
    <row r="11" spans="1:7">
      <c r="A11" s="9" t="s">
        <v>67</v>
      </c>
      <c r="B11" s="41">
        <f>SUM(B2:B9)</f>
        <v>0.03</v>
      </c>
      <c r="C11" s="9" t="s">
        <v>10</v>
      </c>
      <c r="D11" s="11">
        <v>125</v>
      </c>
      <c r="E11" s="11" t="s">
        <v>6</v>
      </c>
    </row>
    <row r="12" spans="1:7" ht="16.5" thickBot="1"/>
    <row r="13" spans="1:7" ht="17.25" thickTop="1" thickBot="1">
      <c r="A13" s="17" t="s">
        <v>1</v>
      </c>
      <c r="B13" s="18" t="s">
        <v>65</v>
      </c>
      <c r="C13" s="19" t="s">
        <v>12</v>
      </c>
      <c r="D13" s="31" t="s">
        <v>0</v>
      </c>
      <c r="E13" s="26"/>
    </row>
    <row r="14" spans="1:7">
      <c r="A14" s="20" t="s">
        <v>13</v>
      </c>
      <c r="B14" s="57">
        <v>1</v>
      </c>
      <c r="C14" s="58">
        <v>400</v>
      </c>
      <c r="D14" s="32" t="s">
        <v>14</v>
      </c>
      <c r="E14" s="21"/>
    </row>
    <row r="15" spans="1:7">
      <c r="A15" s="74" t="s">
        <v>79</v>
      </c>
      <c r="B15" s="75"/>
      <c r="C15" s="76"/>
      <c r="D15" s="77"/>
      <c r="E15" s="78"/>
    </row>
    <row r="16" spans="1:7">
      <c r="A16" s="22" t="s">
        <v>15</v>
      </c>
      <c r="B16" s="59">
        <v>1</v>
      </c>
      <c r="C16" s="51">
        <v>800</v>
      </c>
      <c r="D16" s="33"/>
      <c r="E16" s="23"/>
    </row>
    <row r="17" spans="1:5">
      <c r="A17" s="22" t="s">
        <v>16</v>
      </c>
      <c r="B17" s="59">
        <v>1</v>
      </c>
      <c r="C17" s="51">
        <v>1000</v>
      </c>
      <c r="D17" s="33" t="s">
        <v>17</v>
      </c>
      <c r="E17" s="23"/>
    </row>
    <row r="18" spans="1:5">
      <c r="A18" s="22" t="s">
        <v>18</v>
      </c>
      <c r="B18" s="59">
        <v>2</v>
      </c>
      <c r="C18" s="51">
        <v>1400</v>
      </c>
      <c r="D18" s="33" t="s">
        <v>19</v>
      </c>
      <c r="E18" s="23"/>
    </row>
    <row r="19" spans="1:5">
      <c r="A19" s="22" t="s">
        <v>20</v>
      </c>
      <c r="B19" s="59">
        <v>1</v>
      </c>
      <c r="C19" s="51">
        <v>800</v>
      </c>
      <c r="D19" s="33"/>
      <c r="E19" s="23"/>
    </row>
    <row r="20" spans="1:5">
      <c r="A20" s="22" t="s">
        <v>21</v>
      </c>
      <c r="B20" s="59">
        <v>2</v>
      </c>
      <c r="C20" s="51">
        <v>1000</v>
      </c>
      <c r="D20" s="33"/>
      <c r="E20" s="23"/>
    </row>
    <row r="21" spans="1:5">
      <c r="A21" s="22" t="s">
        <v>22</v>
      </c>
      <c r="B21" s="59">
        <v>2</v>
      </c>
      <c r="C21" s="51">
        <v>1000</v>
      </c>
      <c r="D21" s="33"/>
      <c r="E21" s="23"/>
    </row>
    <row r="22" spans="1:5">
      <c r="A22" s="22" t="s">
        <v>23</v>
      </c>
      <c r="B22" s="59">
        <v>1</v>
      </c>
      <c r="C22" s="51">
        <v>2000</v>
      </c>
      <c r="D22" s="33" t="s">
        <v>24</v>
      </c>
      <c r="E22" s="23"/>
    </row>
    <row r="23" spans="1:5">
      <c r="A23" s="22" t="s">
        <v>25</v>
      </c>
      <c r="B23" s="59">
        <v>0.5</v>
      </c>
      <c r="C23" s="51">
        <v>1000</v>
      </c>
      <c r="D23" s="33"/>
      <c r="E23" s="23"/>
    </row>
    <row r="24" spans="1:5">
      <c r="A24" s="22" t="s">
        <v>26</v>
      </c>
      <c r="B24" s="59">
        <f>2*0.5</f>
        <v>1</v>
      </c>
      <c r="C24" s="51">
        <f>300*2</f>
        <v>600</v>
      </c>
      <c r="D24" s="33" t="s">
        <v>17</v>
      </c>
      <c r="E24" s="23"/>
    </row>
    <row r="25" spans="1:5">
      <c r="A25" s="22" t="s">
        <v>27</v>
      </c>
      <c r="B25" s="59">
        <v>1</v>
      </c>
      <c r="C25" s="51">
        <v>500</v>
      </c>
      <c r="D25" s="33"/>
      <c r="E25" s="23"/>
    </row>
    <row r="26" spans="1:5">
      <c r="A26" s="22" t="s">
        <v>78</v>
      </c>
      <c r="B26" s="59"/>
      <c r="C26" s="51"/>
      <c r="D26" s="33"/>
      <c r="E26" s="23"/>
    </row>
    <row r="27" spans="1:5">
      <c r="A27" s="22" t="s">
        <v>28</v>
      </c>
      <c r="B27" s="59">
        <v>1</v>
      </c>
      <c r="C27" s="51">
        <v>400</v>
      </c>
      <c r="D27" s="33" t="s">
        <v>29</v>
      </c>
      <c r="E27" s="23"/>
    </row>
    <row r="28" spans="1:5">
      <c r="A28" s="22" t="s">
        <v>30</v>
      </c>
      <c r="B28" s="59">
        <v>1</v>
      </c>
      <c r="C28" s="51">
        <v>500</v>
      </c>
      <c r="D28" s="33" t="s">
        <v>31</v>
      </c>
      <c r="E28" s="23"/>
    </row>
    <row r="29" spans="1:5">
      <c r="A29" s="22" t="s">
        <v>32</v>
      </c>
      <c r="B29" s="59">
        <v>1</v>
      </c>
      <c r="C29" s="51">
        <v>250</v>
      </c>
      <c r="D29" s="33" t="s">
        <v>33</v>
      </c>
      <c r="E29" s="23"/>
    </row>
    <row r="30" spans="1:5" ht="16.5" thickBot="1">
      <c r="A30" s="24" t="s">
        <v>34</v>
      </c>
      <c r="B30" s="60">
        <v>2</v>
      </c>
      <c r="C30" s="53">
        <v>2000</v>
      </c>
      <c r="D30" s="34" t="s">
        <v>35</v>
      </c>
      <c r="E30" s="25"/>
    </row>
    <row r="31" spans="1:5" ht="16.5" thickTop="1">
      <c r="A31" s="9" t="s">
        <v>36</v>
      </c>
      <c r="B31" s="16">
        <f>SUM(B14:B30)</f>
        <v>18.5</v>
      </c>
      <c r="C31" s="54">
        <f>SUM(C14:C30)</f>
        <v>13650</v>
      </c>
      <c r="D31" s="8"/>
    </row>
    <row r="32" spans="1:5" ht="16.5" thickBot="1">
      <c r="C32" s="14"/>
      <c r="D32" s="8"/>
    </row>
    <row r="33" spans="1:5" ht="16.5" thickTop="1">
      <c r="A33" s="38" t="s">
        <v>69</v>
      </c>
      <c r="B33" s="37"/>
      <c r="C33" s="56">
        <f>1000*B31*0.2*0.9</f>
        <v>3330</v>
      </c>
      <c r="D33" s="35" t="s">
        <v>37</v>
      </c>
      <c r="E33" s="36"/>
    </row>
    <row r="34" spans="1:5">
      <c r="A34" s="39" t="s">
        <v>68</v>
      </c>
      <c r="B34" s="50"/>
      <c r="C34" s="51">
        <f>2500*B31*0.6*1.5</f>
        <v>41625</v>
      </c>
      <c r="D34" s="27" t="s">
        <v>38</v>
      </c>
      <c r="E34" s="28"/>
    </row>
    <row r="35" spans="1:5">
      <c r="A35" s="39" t="s">
        <v>39</v>
      </c>
      <c r="B35" s="50">
        <v>10</v>
      </c>
      <c r="C35" s="51">
        <f>10*20</f>
        <v>200</v>
      </c>
      <c r="D35" s="27"/>
      <c r="E35" s="28"/>
    </row>
    <row r="36" spans="1:5">
      <c r="A36" s="39" t="s">
        <v>40</v>
      </c>
      <c r="B36" s="50">
        <v>10</v>
      </c>
      <c r="C36" s="51">
        <f>10*10</f>
        <v>100</v>
      </c>
      <c r="D36" s="27"/>
      <c r="E36" s="28"/>
    </row>
    <row r="37" spans="1:5">
      <c r="A37" s="39" t="s">
        <v>41</v>
      </c>
      <c r="B37" s="50">
        <v>10</v>
      </c>
      <c r="C37" s="51">
        <f>15*10</f>
        <v>150</v>
      </c>
      <c r="D37" s="27"/>
      <c r="E37" s="28"/>
    </row>
    <row r="38" spans="1:5" ht="16.5" thickBot="1">
      <c r="A38" s="40" t="s">
        <v>42</v>
      </c>
      <c r="B38" s="52">
        <v>5</v>
      </c>
      <c r="C38" s="53">
        <f>5*80</f>
        <v>400</v>
      </c>
      <c r="D38" s="29"/>
      <c r="E38" s="30"/>
    </row>
    <row r="39" spans="1:5" ht="16.5" thickTop="1">
      <c r="A39" s="9" t="s">
        <v>43</v>
      </c>
      <c r="B39" s="8"/>
      <c r="C39" s="54">
        <f>SUM(C33:C38)</f>
        <v>45805</v>
      </c>
    </row>
    <row r="40" spans="1:5" ht="16.5" thickBot="1">
      <c r="B40" s="8"/>
      <c r="C40" s="8"/>
    </row>
    <row r="41" spans="1:5" ht="16.5" thickTop="1">
      <c r="A41" s="38" t="s">
        <v>44</v>
      </c>
      <c r="B41" s="55">
        <v>1</v>
      </c>
      <c r="C41" s="71">
        <v>3000</v>
      </c>
    </row>
    <row r="42" spans="1:5">
      <c r="A42" s="39" t="s">
        <v>45</v>
      </c>
      <c r="B42" s="50">
        <v>4</v>
      </c>
      <c r="C42" s="72">
        <f>B42*88</f>
        <v>352</v>
      </c>
    </row>
    <row r="43" spans="1:5">
      <c r="A43" s="39" t="s">
        <v>46</v>
      </c>
      <c r="B43" s="50">
        <v>6</v>
      </c>
      <c r="C43" s="72">
        <f>B43*167</f>
        <v>1002</v>
      </c>
    </row>
    <row r="44" spans="1:5">
      <c r="A44" s="39" t="s">
        <v>47</v>
      </c>
      <c r="B44" s="50">
        <v>2</v>
      </c>
      <c r="C44" s="72">
        <f>B44*237</f>
        <v>474</v>
      </c>
    </row>
    <row r="45" spans="1:5" ht="16.5" thickBot="1">
      <c r="A45" s="40" t="s">
        <v>48</v>
      </c>
      <c r="B45" s="52">
        <v>50</v>
      </c>
      <c r="C45" s="73">
        <f>B45*90</f>
        <v>4500</v>
      </c>
    </row>
    <row r="46" spans="1:5" ht="16.5" thickTop="1">
      <c r="A46" s="9" t="s">
        <v>49</v>
      </c>
      <c r="B46" s="8"/>
      <c r="C46" s="54">
        <f>SUM(C41:C45)</f>
        <v>9328</v>
      </c>
      <c r="D46" s="7"/>
      <c r="E46" s="7"/>
    </row>
    <row r="47" spans="1:5">
      <c r="B47" s="8"/>
      <c r="C47" s="8"/>
      <c r="D47" s="7"/>
      <c r="E47" s="7"/>
    </row>
    <row r="48" spans="1:5" ht="16.5" thickBot="1">
      <c r="A48" s="9" t="s">
        <v>50</v>
      </c>
      <c r="B48" s="16"/>
      <c r="C48" s="64">
        <f>SUM(C31,C39,C46)*(1+B11)</f>
        <v>70846.490000000005</v>
      </c>
    </row>
    <row r="49" spans="1:5" ht="17.25" thickTop="1" thickBot="1">
      <c r="B49" s="8"/>
      <c r="C49" s="8"/>
    </row>
    <row r="50" spans="1:5" ht="17.25" thickTop="1" thickBot="1">
      <c r="A50" s="44" t="s">
        <v>7</v>
      </c>
      <c r="B50" s="19" t="s">
        <v>51</v>
      </c>
      <c r="C50" s="47" t="s">
        <v>52</v>
      </c>
    </row>
    <row r="51" spans="1:5">
      <c r="A51" s="43" t="s">
        <v>53</v>
      </c>
      <c r="B51" s="45">
        <v>4</v>
      </c>
      <c r="C51" s="48">
        <f>6*B51</f>
        <v>24</v>
      </c>
      <c r="E51" s="15"/>
    </row>
    <row r="52" spans="1:5">
      <c r="A52" s="42" t="s">
        <v>54</v>
      </c>
      <c r="B52" s="46">
        <v>6</v>
      </c>
      <c r="C52" s="49">
        <f>B52*6</f>
        <v>36</v>
      </c>
      <c r="E52" s="15"/>
    </row>
    <row r="53" spans="1:5">
      <c r="A53" s="42" t="s">
        <v>55</v>
      </c>
      <c r="B53" s="46">
        <v>2</v>
      </c>
      <c r="C53" s="49">
        <f>B53*10</f>
        <v>20</v>
      </c>
      <c r="E53" s="15"/>
    </row>
    <row r="54" spans="1:5">
      <c r="A54" s="42" t="s">
        <v>56</v>
      </c>
      <c r="B54" s="46">
        <v>1</v>
      </c>
      <c r="C54" s="49">
        <v>4</v>
      </c>
      <c r="E54" s="15"/>
    </row>
    <row r="55" spans="1:5">
      <c r="A55" s="42" t="s">
        <v>57</v>
      </c>
      <c r="B55" s="46">
        <v>1</v>
      </c>
      <c r="C55" s="49">
        <f>B55*12</f>
        <v>12</v>
      </c>
      <c r="E55" s="15"/>
    </row>
    <row r="56" spans="1:5">
      <c r="A56" s="42" t="s">
        <v>58</v>
      </c>
      <c r="B56" s="46">
        <v>2</v>
      </c>
      <c r="C56" s="49">
        <f>B56*5</f>
        <v>10</v>
      </c>
      <c r="E56" s="15"/>
    </row>
    <row r="57" spans="1:5">
      <c r="A57" s="42" t="s">
        <v>59</v>
      </c>
      <c r="B57" s="46">
        <v>1</v>
      </c>
      <c r="C57" s="49">
        <v>4</v>
      </c>
      <c r="E57" s="15"/>
    </row>
    <row r="58" spans="1:5" ht="16.5" thickBot="1">
      <c r="A58" s="67" t="s">
        <v>60</v>
      </c>
      <c r="B58" s="68">
        <v>1</v>
      </c>
      <c r="C58" s="69">
        <v>15</v>
      </c>
      <c r="E58" s="15"/>
    </row>
    <row r="59" spans="1:5" ht="16.5" thickBot="1">
      <c r="A59" s="65" t="s">
        <v>49</v>
      </c>
      <c r="B59" s="70">
        <f>SUM(B51:B58)</f>
        <v>18</v>
      </c>
      <c r="C59" s="66">
        <f>SUM(C51:C58)</f>
        <v>125</v>
      </c>
      <c r="E59" s="15"/>
    </row>
    <row r="60" spans="1:5" ht="16.5" thickTop="1"/>
  </sheetData>
  <mergeCells count="1">
    <mergeCell ref="C2:C4"/>
  </mergeCells>
  <phoneticPr fontId="1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.75"/>
  <sheetData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.75"/>
  <sheetData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showGridLines="0" workbookViewId="0"/>
  </sheetViews>
  <sheetFormatPr defaultRowHeight="15.75"/>
  <sheetData>
    <row r="3" spans="1:1">
      <c r="A3" t="s">
        <v>77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1:Z5"/>
  <sheetViews>
    <sheetView showGridLines="0" zoomScaleNormal="100" workbookViewId="0"/>
  </sheetViews>
  <sheetFormatPr defaultColWidth="2.875" defaultRowHeight="15.75" customHeight="1"/>
  <cols>
    <col min="1" max="34" width="2.875" style="80" customWidth="1"/>
    <col min="35" max="35" width="9.125" style="80" bestFit="1" customWidth="1"/>
    <col min="36" max="16384" width="2.875" style="80"/>
  </cols>
  <sheetData>
    <row r="1" spans="25:26" ht="15.75" customHeight="1">
      <c r="Y1" s="81" t="s">
        <v>80</v>
      </c>
      <c r="Z1" s="80" t="s">
        <v>84</v>
      </c>
    </row>
    <row r="2" spans="25:26" ht="15.75" customHeight="1">
      <c r="Y2" s="81" t="s">
        <v>81</v>
      </c>
      <c r="Z2" s="80" t="s">
        <v>83</v>
      </c>
    </row>
    <row r="3" spans="25:26" ht="15.75" customHeight="1">
      <c r="Y3" s="81" t="s">
        <v>82</v>
      </c>
      <c r="Z3" s="80" t="s">
        <v>85</v>
      </c>
    </row>
    <row r="5" spans="25:26" ht="15.75" customHeight="1">
      <c r="Y5" s="81"/>
    </row>
  </sheetData>
  <pageMargins left="7.0000000000000007E-2" right="0.52" top="0.25" bottom="0.25" header="0.25" footer="0.25"/>
  <pageSetup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/>
  </sheetViews>
  <sheetFormatPr defaultColWidth="2.375" defaultRowHeight="15.75"/>
  <cols>
    <col min="1" max="1" width="14.375" style="82" bestFit="1" customWidth="1"/>
    <col min="2" max="2" width="4.75" style="82" bestFit="1" customWidth="1"/>
    <col min="3" max="3" width="12.625" style="82" bestFit="1" customWidth="1"/>
    <col min="4" max="4" width="2.375" style="82"/>
    <col min="5" max="5" width="16.5" style="82" bestFit="1" customWidth="1"/>
    <col min="6" max="6" width="4.75" style="82" bestFit="1" customWidth="1"/>
    <col min="7" max="7" width="7.5" style="82" bestFit="1" customWidth="1"/>
    <col min="8" max="8" width="2.375" style="83"/>
    <col min="9" max="9" width="14.375" style="82" bestFit="1" customWidth="1"/>
    <col min="10" max="10" width="4.75" style="82" bestFit="1" customWidth="1"/>
    <col min="11" max="11" width="9.25" style="82" bestFit="1" customWidth="1"/>
    <col min="12" max="16384" width="2.375" style="82"/>
  </cols>
  <sheetData>
    <row r="1" spans="1:11" s="104" customFormat="1" ht="17.25" thickTop="1" thickBot="1">
      <c r="A1" s="107" t="s">
        <v>147</v>
      </c>
      <c r="B1" s="106" t="s">
        <v>146</v>
      </c>
      <c r="C1" s="105" t="s">
        <v>145</v>
      </c>
      <c r="E1" s="107" t="s">
        <v>147</v>
      </c>
      <c r="F1" s="106" t="s">
        <v>146</v>
      </c>
      <c r="G1" s="105" t="s">
        <v>145</v>
      </c>
      <c r="H1" s="108"/>
      <c r="I1" s="107" t="s">
        <v>147</v>
      </c>
      <c r="J1" s="106" t="s">
        <v>146</v>
      </c>
      <c r="K1" s="105" t="s">
        <v>145</v>
      </c>
    </row>
    <row r="2" spans="1:11">
      <c r="A2" s="102" t="s">
        <v>144</v>
      </c>
      <c r="B2" s="101">
        <v>9</v>
      </c>
      <c r="C2" s="103" t="s">
        <v>96</v>
      </c>
      <c r="E2" s="102" t="s">
        <v>143</v>
      </c>
      <c r="F2" s="101">
        <v>3</v>
      </c>
      <c r="G2" s="100" t="s">
        <v>142</v>
      </c>
      <c r="I2" s="102" t="s">
        <v>141</v>
      </c>
      <c r="J2" s="101">
        <v>4</v>
      </c>
      <c r="K2" s="100" t="s">
        <v>96</v>
      </c>
    </row>
    <row r="3" spans="1:11">
      <c r="A3" s="99" t="s">
        <v>140</v>
      </c>
      <c r="B3" s="95">
        <v>7</v>
      </c>
      <c r="C3" s="87" t="s">
        <v>139</v>
      </c>
      <c r="E3" s="96" t="s">
        <v>138</v>
      </c>
      <c r="F3" s="95">
        <v>1</v>
      </c>
      <c r="G3" s="87" t="s">
        <v>133</v>
      </c>
      <c r="I3" s="96" t="s">
        <v>137</v>
      </c>
      <c r="J3" s="95">
        <v>3</v>
      </c>
      <c r="K3" s="87" t="s">
        <v>126</v>
      </c>
    </row>
    <row r="4" spans="1:11">
      <c r="A4" s="99" t="s">
        <v>136</v>
      </c>
      <c r="B4" s="95">
        <v>3</v>
      </c>
      <c r="C4" s="97" t="s">
        <v>126</v>
      </c>
      <c r="E4" s="96" t="s">
        <v>135</v>
      </c>
      <c r="F4" s="95">
        <v>1</v>
      </c>
      <c r="G4" s="87" t="s">
        <v>133</v>
      </c>
      <c r="I4" s="96" t="s">
        <v>134</v>
      </c>
      <c r="J4" s="95">
        <v>2</v>
      </c>
      <c r="K4" s="87" t="s">
        <v>133</v>
      </c>
    </row>
    <row r="5" spans="1:11">
      <c r="A5" s="96" t="s">
        <v>132</v>
      </c>
      <c r="B5" s="95">
        <v>2</v>
      </c>
      <c r="C5" s="97" t="s">
        <v>96</v>
      </c>
      <c r="E5" s="96" t="s">
        <v>131</v>
      </c>
      <c r="F5" s="95">
        <v>1</v>
      </c>
      <c r="G5" s="87" t="s">
        <v>126</v>
      </c>
      <c r="I5" s="96" t="s">
        <v>130</v>
      </c>
      <c r="J5" s="95">
        <v>2</v>
      </c>
      <c r="K5" s="87" t="s">
        <v>126</v>
      </c>
    </row>
    <row r="6" spans="1:11">
      <c r="A6" s="99" t="s">
        <v>129</v>
      </c>
      <c r="B6" s="95">
        <v>3</v>
      </c>
      <c r="C6" s="97" t="s">
        <v>104</v>
      </c>
      <c r="E6" s="96" t="s">
        <v>128</v>
      </c>
      <c r="F6" s="95">
        <v>1</v>
      </c>
      <c r="G6" s="87" t="s">
        <v>126</v>
      </c>
      <c r="I6" s="96" t="s">
        <v>127</v>
      </c>
      <c r="J6" s="95">
        <v>2</v>
      </c>
      <c r="K6" s="97" t="s">
        <v>126</v>
      </c>
    </row>
    <row r="7" spans="1:11" ht="16.5" thickBot="1">
      <c r="A7" s="98" t="s">
        <v>125</v>
      </c>
      <c r="B7" s="93">
        <v>2</v>
      </c>
      <c r="C7" s="92" t="s">
        <v>96</v>
      </c>
      <c r="E7" s="96" t="s">
        <v>124</v>
      </c>
      <c r="F7" s="95">
        <v>1</v>
      </c>
      <c r="G7" s="87" t="s">
        <v>96</v>
      </c>
      <c r="I7" s="96" t="s">
        <v>123</v>
      </c>
      <c r="J7" s="95">
        <v>1</v>
      </c>
      <c r="K7" s="97" t="s">
        <v>104</v>
      </c>
    </row>
    <row r="8" spans="1:11">
      <c r="A8" s="89" t="s">
        <v>89</v>
      </c>
      <c r="B8" s="91">
        <f>AVERAGE(B2:B7)</f>
        <v>4.333333333333333</v>
      </c>
      <c r="C8" s="87"/>
      <c r="E8" s="96" t="s">
        <v>122</v>
      </c>
      <c r="F8" s="95">
        <v>1</v>
      </c>
      <c r="G8" s="87" t="s">
        <v>96</v>
      </c>
      <c r="I8" s="96" t="s">
        <v>121</v>
      </c>
      <c r="J8" s="95">
        <v>1</v>
      </c>
      <c r="K8" s="87" t="s">
        <v>104</v>
      </c>
    </row>
    <row r="9" spans="1:11">
      <c r="A9" s="89" t="s">
        <v>88</v>
      </c>
      <c r="B9" s="90">
        <f>SUM(B2:B7)</f>
        <v>26</v>
      </c>
      <c r="C9" s="87"/>
      <c r="E9" s="96" t="s">
        <v>120</v>
      </c>
      <c r="F9" s="95">
        <v>1</v>
      </c>
      <c r="G9" s="87" t="s">
        <v>96</v>
      </c>
      <c r="I9" s="96" t="s">
        <v>119</v>
      </c>
      <c r="J9" s="95">
        <v>1</v>
      </c>
      <c r="K9" s="97" t="s">
        <v>118</v>
      </c>
    </row>
    <row r="10" spans="1:11">
      <c r="A10" s="89" t="s">
        <v>87</v>
      </c>
      <c r="B10" s="88">
        <f>COUNT(B2:B7)</f>
        <v>6</v>
      </c>
      <c r="C10" s="87"/>
      <c r="E10" s="96" t="s">
        <v>117</v>
      </c>
      <c r="F10" s="95">
        <v>1</v>
      </c>
      <c r="G10" s="87" t="s">
        <v>96</v>
      </c>
      <c r="I10" s="96" t="s">
        <v>116</v>
      </c>
      <c r="J10" s="95">
        <v>1</v>
      </c>
      <c r="K10" s="97" t="s">
        <v>104</v>
      </c>
    </row>
    <row r="11" spans="1:11" ht="16.5" thickBot="1">
      <c r="A11" s="86" t="s">
        <v>86</v>
      </c>
      <c r="B11" s="85">
        <f>((B8)*(B10/4))</f>
        <v>6.5</v>
      </c>
      <c r="C11" s="84"/>
      <c r="E11" s="96" t="s">
        <v>115</v>
      </c>
      <c r="F11" s="95">
        <v>1</v>
      </c>
      <c r="G11" s="87" t="s">
        <v>96</v>
      </c>
      <c r="I11" s="96" t="s">
        <v>114</v>
      </c>
      <c r="J11" s="95">
        <v>1</v>
      </c>
      <c r="K11" s="97" t="s">
        <v>104</v>
      </c>
    </row>
    <row r="12" spans="1:11" ht="16.5" thickTop="1">
      <c r="E12" s="96" t="s">
        <v>113</v>
      </c>
      <c r="F12" s="95">
        <v>1</v>
      </c>
      <c r="G12" s="87" t="s">
        <v>96</v>
      </c>
      <c r="I12" s="96" t="s">
        <v>112</v>
      </c>
      <c r="J12" s="95">
        <v>1</v>
      </c>
      <c r="K12" s="87" t="s">
        <v>111</v>
      </c>
    </row>
    <row r="13" spans="1:11">
      <c r="E13" s="96" t="s">
        <v>110</v>
      </c>
      <c r="F13" s="95">
        <v>1</v>
      </c>
      <c r="G13" s="87" t="s">
        <v>96</v>
      </c>
      <c r="I13" s="96" t="s">
        <v>109</v>
      </c>
      <c r="J13" s="95">
        <v>1</v>
      </c>
      <c r="K13" s="87" t="s">
        <v>96</v>
      </c>
    </row>
    <row r="14" spans="1:11">
      <c r="E14" s="96" t="s">
        <v>108</v>
      </c>
      <c r="F14" s="95">
        <v>1</v>
      </c>
      <c r="G14" s="87" t="s">
        <v>96</v>
      </c>
      <c r="I14" s="96" t="s">
        <v>107</v>
      </c>
      <c r="J14" s="95">
        <v>1</v>
      </c>
      <c r="K14" s="97" t="s">
        <v>104</v>
      </c>
    </row>
    <row r="15" spans="1:11">
      <c r="E15" s="96" t="s">
        <v>106</v>
      </c>
      <c r="F15" s="95">
        <v>1</v>
      </c>
      <c r="G15" s="87" t="s">
        <v>96</v>
      </c>
      <c r="I15" s="96" t="s">
        <v>105</v>
      </c>
      <c r="J15" s="95">
        <v>1</v>
      </c>
      <c r="K15" s="97" t="s">
        <v>104</v>
      </c>
    </row>
    <row r="16" spans="1:11" ht="16.5" thickBot="1">
      <c r="E16" s="96" t="s">
        <v>103</v>
      </c>
      <c r="F16" s="95">
        <v>1</v>
      </c>
      <c r="G16" s="87" t="s">
        <v>96</v>
      </c>
      <c r="I16" s="94" t="s">
        <v>102</v>
      </c>
      <c r="J16" s="93">
        <v>1</v>
      </c>
      <c r="K16" s="92" t="s">
        <v>96</v>
      </c>
    </row>
    <row r="17" spans="5:11">
      <c r="E17" s="96" t="s">
        <v>101</v>
      </c>
      <c r="F17" s="95">
        <v>1</v>
      </c>
      <c r="G17" s="87" t="s">
        <v>96</v>
      </c>
      <c r="I17" s="89" t="s">
        <v>89</v>
      </c>
      <c r="J17" s="91">
        <f>AVERAGE(J2:J16)</f>
        <v>1.5333333333333334</v>
      </c>
      <c r="K17" s="87"/>
    </row>
    <row r="18" spans="5:11">
      <c r="E18" s="96" t="s">
        <v>100</v>
      </c>
      <c r="F18" s="95">
        <v>1</v>
      </c>
      <c r="G18" s="87" t="s">
        <v>96</v>
      </c>
      <c r="I18" s="89" t="s">
        <v>88</v>
      </c>
      <c r="J18" s="90">
        <f>SUM(J2:J16)</f>
        <v>23</v>
      </c>
      <c r="K18" s="87"/>
    </row>
    <row r="19" spans="5:11">
      <c r="E19" s="96" t="s">
        <v>99</v>
      </c>
      <c r="F19" s="95">
        <v>1</v>
      </c>
      <c r="G19" s="87" t="s">
        <v>96</v>
      </c>
      <c r="I19" s="89" t="s">
        <v>87</v>
      </c>
      <c r="J19" s="88">
        <f>COUNT(J2:J16)</f>
        <v>15</v>
      </c>
      <c r="K19" s="87"/>
    </row>
    <row r="20" spans="5:11" ht="16.5" thickBot="1">
      <c r="E20" s="96" t="s">
        <v>98</v>
      </c>
      <c r="F20" s="95">
        <v>1</v>
      </c>
      <c r="G20" s="87" t="s">
        <v>96</v>
      </c>
      <c r="I20" s="86" t="s">
        <v>86</v>
      </c>
      <c r="J20" s="85">
        <f>((J17)*(J19/4))</f>
        <v>5.75</v>
      </c>
      <c r="K20" s="84"/>
    </row>
    <row r="21" spans="5:11" ht="16.5" thickTop="1">
      <c r="E21" s="96" t="s">
        <v>97</v>
      </c>
      <c r="F21" s="95">
        <v>1</v>
      </c>
      <c r="G21" s="87" t="s">
        <v>96</v>
      </c>
    </row>
    <row r="22" spans="5:11">
      <c r="E22" s="96" t="s">
        <v>95</v>
      </c>
      <c r="F22" s="95">
        <v>1</v>
      </c>
      <c r="G22" s="87" t="s">
        <v>94</v>
      </c>
    </row>
    <row r="23" spans="5:11">
      <c r="E23" s="96" t="s">
        <v>93</v>
      </c>
      <c r="F23" s="95">
        <v>2</v>
      </c>
      <c r="G23" s="87" t="s">
        <v>90</v>
      </c>
    </row>
    <row r="24" spans="5:11">
      <c r="E24" s="96" t="s">
        <v>92</v>
      </c>
      <c r="F24" s="95">
        <v>2</v>
      </c>
      <c r="G24" s="87" t="s">
        <v>90</v>
      </c>
    </row>
    <row r="25" spans="5:11" ht="16.5" thickBot="1">
      <c r="E25" s="94" t="s">
        <v>91</v>
      </c>
      <c r="F25" s="93">
        <v>5</v>
      </c>
      <c r="G25" s="92" t="s">
        <v>90</v>
      </c>
    </row>
    <row r="26" spans="5:11">
      <c r="E26" s="89" t="s">
        <v>89</v>
      </c>
      <c r="F26" s="91">
        <f>AVERAGE(F2:F25)</f>
        <v>1.3333333333333333</v>
      </c>
      <c r="G26" s="87"/>
    </row>
    <row r="27" spans="5:11">
      <c r="E27" s="89" t="s">
        <v>88</v>
      </c>
      <c r="F27" s="90">
        <f>SUM(F2:F25)</f>
        <v>32</v>
      </c>
      <c r="G27" s="87"/>
    </row>
    <row r="28" spans="5:11">
      <c r="E28" s="89" t="s">
        <v>87</v>
      </c>
      <c r="F28" s="88">
        <f>COUNT(F2:F25)</f>
        <v>24</v>
      </c>
      <c r="G28" s="87"/>
    </row>
    <row r="29" spans="5:11" ht="16.5" thickBot="1">
      <c r="E29" s="86" t="s">
        <v>86</v>
      </c>
      <c r="F29" s="85">
        <f>((F26)*(F28/4))</f>
        <v>8</v>
      </c>
      <c r="G29" s="84"/>
    </row>
    <row r="30" spans="5:11" ht="16.5" thickTop="1"/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Stronghold</vt:lpstr>
      <vt:lpstr>Façade</vt:lpstr>
      <vt:lpstr>Keep &amp; River</vt:lpstr>
      <vt:lpstr>Immediate Area</vt:lpstr>
      <vt:lpstr>Greater Area</vt:lpstr>
      <vt:lpstr>Parties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2007-08-17T04:53:18Z</cp:lastPrinted>
  <dcterms:created xsi:type="dcterms:W3CDTF">2000-10-24T15:39:59Z</dcterms:created>
  <dcterms:modified xsi:type="dcterms:W3CDTF">2012-06-05T01:38:51Z</dcterms:modified>
</cp:coreProperties>
</file>