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2120" windowHeight="10140" tabRatio="638"/>
  </bookViews>
  <sheets>
    <sheet name="Stronghold" sheetId="24" r:id="rId1"/>
    <sheet name="Organization" sheetId="30" r:id="rId2"/>
    <sheet name="Parties" sheetId="31" r:id="rId3"/>
  </sheets>
  <calcPr calcId="145621"/>
</workbook>
</file>

<file path=xl/calcChain.xml><?xml version="1.0" encoding="utf-8"?>
<calcChain xmlns="http://schemas.openxmlformats.org/spreadsheetml/2006/main">
  <c r="B15" i="31" l="1"/>
  <c r="B14" i="31"/>
  <c r="B13" i="31"/>
  <c r="B16" i="31" s="1"/>
  <c r="C20" i="24" l="1"/>
  <c r="C19" i="24"/>
  <c r="C18" i="24"/>
  <c r="C17" i="24"/>
  <c r="C16" i="24"/>
  <c r="C15" i="24"/>
  <c r="C57" i="24" l="1"/>
  <c r="C56" i="24"/>
  <c r="C53" i="24"/>
  <c r="C52" i="24"/>
  <c r="B10" i="24" l="1"/>
  <c r="C55" i="24"/>
  <c r="C50" i="24"/>
  <c r="C51" i="24"/>
  <c r="C54" i="24"/>
  <c r="B30" i="24"/>
  <c r="B58" i="24"/>
  <c r="C30" i="24"/>
  <c r="C45" i="24"/>
  <c r="C58" i="24" l="1"/>
  <c r="C32" i="24"/>
  <c r="C33" i="24"/>
  <c r="C38" i="24" l="1"/>
  <c r="C47" i="24" s="1"/>
</calcChain>
</file>

<file path=xl/comments1.xml><?xml version="1.0" encoding="utf-8"?>
<comments xmlns="http://schemas.openxmlformats.org/spreadsheetml/2006/main">
  <authors>
    <author>Alexis Álvarez</author>
  </authors>
  <commentList>
    <comment ref="A14" authorId="0">
      <text>
        <r>
          <rPr>
            <sz val="12"/>
            <color indexed="81"/>
            <rFont val="Times New Roman"/>
            <family val="1"/>
          </rPr>
          <t>This device is a conch shell that can be blown once per day except by tritons (see page 245 of the Monster Manual), who can sound it three times per day.  A horn of the tritons can perform any one of the following functions when blown.
• Calm rough waters in a 1-mile radius.  This effect dispels a summoned water elemental if it fails a DC 16 Will save.
• Attract 5d4 Large sharks (01 – 30 on d%), 5d6 Medium sharks (31–80), or 1d10 sea lions (81 – 100) if the character is in a body of water in which such creatures dwell. The creatures are friendly and obey, to the best of their ability, the one who sounded the horn.
• Causes aquatic creatures with Intelligence scores of 1 or 2 within 500 feet to become panicked as if they had been targeted by a fear spell (Will DC 16 partial). Those who successfully save are shaken for 3d6 rounds.
Any sounding of a horn of the tritons can be heard by all tritons within a 3-mile radius.
Moderate conjuration and transmutation; CL 8th; Craft Wondrous Item, fear, summon monster V, control water, creator must be a triton or get construction aid from a triton.
DMG 250-something</t>
        </r>
      </text>
    </comment>
  </commentList>
</comments>
</file>

<file path=xl/sharedStrings.xml><?xml version="1.0" encoding="utf-8"?>
<sst xmlns="http://schemas.openxmlformats.org/spreadsheetml/2006/main" count="114" uniqueCount="105">
  <si>
    <t>Components</t>
  </si>
  <si>
    <t>Size:</t>
  </si>
  <si>
    <t>spaces</t>
  </si>
  <si>
    <t>Cost:</t>
  </si>
  <si>
    <t>gp</t>
  </si>
  <si>
    <t>Staff:</t>
  </si>
  <si>
    <t>Military:</t>
  </si>
  <si>
    <t>Civilian:</t>
  </si>
  <si>
    <t>Wages:</t>
  </si>
  <si>
    <t>Nearby Features:</t>
  </si>
  <si>
    <t>Cost (gp)</t>
  </si>
  <si>
    <t>Components Total:</t>
  </si>
  <si>
    <t>50% of walls at ground level</t>
  </si>
  <si>
    <t>avg of 18" thick (max allowed by city size)</t>
  </si>
  <si>
    <t>Good wooden doors</t>
  </si>
  <si>
    <t>Glass windows</t>
  </si>
  <si>
    <t>Good shutters</t>
  </si>
  <si>
    <t>Good locks</t>
  </si>
  <si>
    <t>Structure Total:</t>
  </si>
  <si>
    <t>Book lot, general subjects</t>
  </si>
  <si>
    <t>Archers' Equipment</t>
  </si>
  <si>
    <t>Soldiers' Equipment</t>
  </si>
  <si>
    <t>Sergeants' Equipment</t>
  </si>
  <si>
    <t>Everburning Torch</t>
  </si>
  <si>
    <t>Equipment Total:</t>
  </si>
  <si>
    <t>Adjusted Grand Total:</t>
  </si>
  <si>
    <t>#</t>
  </si>
  <si>
    <t>wage</t>
  </si>
  <si>
    <t>Archer</t>
  </si>
  <si>
    <t>Soldier</t>
  </si>
  <si>
    <t>Sergeant</t>
  </si>
  <si>
    <t>Cook</t>
  </si>
  <si>
    <t>Blacksmith</t>
  </si>
  <si>
    <t>Groom</t>
  </si>
  <si>
    <t>Maid</t>
  </si>
  <si>
    <t>Butler</t>
  </si>
  <si>
    <t>Stronghold:</t>
  </si>
  <si>
    <t>Nearest Settlement</t>
  </si>
  <si>
    <t>SS</t>
  </si>
  <si>
    <t>Site Modifier:</t>
  </si>
  <si>
    <t>Masonry ext. walls (60%)</t>
  </si>
  <si>
    <t>Wood int. walls (40%)</t>
  </si>
  <si>
    <t>Hidden:</t>
  </si>
  <si>
    <t>Lawless Area:</t>
  </si>
  <si>
    <t>Temperate:</t>
  </si>
  <si>
    <t>Forest:</t>
  </si>
  <si>
    <t>Primary Settlement:</t>
  </si>
  <si>
    <t>Campaign History</t>
  </si>
  <si>
    <t>Executive Powers</t>
  </si>
  <si>
    <t>Titles, Benefits, Duties</t>
  </si>
  <si>
    <t>Affiliation Score Criteria</t>
  </si>
  <si>
    <t>Type/Scale</t>
  </si>
  <si>
    <t>Background, Goals, Dreams</t>
  </si>
  <si>
    <t>Symbol</t>
  </si>
  <si>
    <t>Teamwork Benefits</t>
  </si>
  <si>
    <t>Appropriate CR</t>
  </si>
  <si>
    <t>Party Members</t>
  </si>
  <si>
    <t>Total levels</t>
  </si>
  <si>
    <t>Avg. ECL</t>
  </si>
  <si>
    <t>Fighter</t>
  </si>
  <si>
    <t>Bard</t>
  </si>
  <si>
    <t>Classes</t>
  </si>
  <si>
    <t>ECL</t>
  </si>
  <si>
    <t>Character</t>
  </si>
  <si>
    <t>Budget:</t>
  </si>
  <si>
    <t>Cutter</t>
  </si>
  <si>
    <t>Plungepool Docks</t>
  </si>
  <si>
    <r>
      <t xml:space="preserve">Pop:  </t>
    </r>
    <r>
      <rPr>
        <sz val="12"/>
        <rFont val="Times New Roman"/>
        <family val="1"/>
      </rPr>
      <t>714</t>
    </r>
  </si>
  <si>
    <t>Kayenga Fulstep</t>
  </si>
  <si>
    <t>Mortimer</t>
  </si>
  <si>
    <t>Rogue/ Scarlet Corsair</t>
  </si>
  <si>
    <t>Rogue</t>
  </si>
  <si>
    <r>
      <t xml:space="preserve">GP Limit:  </t>
    </r>
    <r>
      <rPr>
        <sz val="12"/>
        <rFont val="Times New Roman"/>
        <family val="1"/>
      </rPr>
      <t>5k</t>
    </r>
  </si>
  <si>
    <t>3 folding boats</t>
  </si>
  <si>
    <t>Horn of the Tritons</t>
  </si>
  <si>
    <t>Eye of the Eagle, 3 sets</t>
  </si>
  <si>
    <t>Everburning Torches</t>
  </si>
  <si>
    <t>Quaal’s feather token, swan boat</t>
  </si>
  <si>
    <t>Quaal’s feather token, fan</t>
  </si>
  <si>
    <t>Quaal’s feather token, bird</t>
  </si>
  <si>
    <t>Quaal’s feather token, anchor</t>
  </si>
  <si>
    <t>Fleet of Cormyr’s Tritons</t>
  </si>
  <si>
    <t>Daern’s Instant Fortress</t>
  </si>
  <si>
    <t>-</t>
  </si>
  <si>
    <t>Quantity/Notes</t>
  </si>
  <si>
    <t>set up on any island or riveredge as needed</t>
  </si>
  <si>
    <t>Integral part of mast, not removable</t>
  </si>
  <si>
    <t>Cutter’s Organization</t>
  </si>
  <si>
    <t>Income Source (Fishing):</t>
  </si>
  <si>
    <t>Coastal</t>
  </si>
  <si>
    <t>Matheus</t>
  </si>
  <si>
    <t>Druid</t>
  </si>
  <si>
    <t>Znaeth</t>
  </si>
  <si>
    <t>Domain Wizard/Incantatrix</t>
  </si>
  <si>
    <t>María</t>
  </si>
  <si>
    <t>Sorceric Diviner</t>
  </si>
  <si>
    <t>Kvun</t>
  </si>
  <si>
    <t>Cleric of Dugmaren</t>
  </si>
  <si>
    <t>Lily</t>
  </si>
  <si>
    <t>Factotum</t>
  </si>
  <si>
    <t>Jacques</t>
  </si>
  <si>
    <t>Achæmenes</t>
  </si>
  <si>
    <t>Illusionist</t>
  </si>
  <si>
    <t>Arkan</t>
  </si>
  <si>
    <t>Warrior-Sorcerer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</si>
</sst>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"/>
  </numFmts>
  <fonts count="13">
    <font>
      <sz val="12"/>
      <name val="Times New Roman"/>
    </font>
    <font>
      <sz val="12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i/>
      <sz val="12"/>
      <color indexed="17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b/>
      <i/>
      <sz val="18"/>
      <name val="Times New Roman"/>
      <family val="1"/>
    </font>
    <font>
      <sz val="12"/>
      <color indexed="81"/>
      <name val="Times New Roman"/>
      <family val="1"/>
    </font>
    <font>
      <i/>
      <sz val="22"/>
      <color theme="3" tint="0.7999816888943144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F0"/>
        <bgColor indexed="64"/>
      </patternFill>
    </fill>
  </fills>
  <borders count="7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ck">
        <color indexed="50"/>
      </bottom>
      <diagonal/>
    </border>
    <border>
      <left/>
      <right/>
      <top style="double">
        <color indexed="64"/>
      </top>
      <bottom style="thick">
        <color indexed="5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Dashed">
        <color indexed="64"/>
      </right>
      <top style="hair">
        <color indexed="64"/>
      </top>
      <bottom style="double">
        <color indexed="64"/>
      </bottom>
      <diagonal/>
    </border>
    <border>
      <left style="medium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Dashed">
        <color indexed="64"/>
      </right>
      <top style="hair">
        <color indexed="64"/>
      </top>
      <bottom style="hair">
        <color indexed="64"/>
      </bottom>
      <diagonal/>
    </border>
    <border>
      <left style="mediumDash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Dashed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Dashed">
        <color indexed="64"/>
      </right>
      <top style="hair">
        <color indexed="64"/>
      </top>
      <bottom/>
      <diagonal/>
    </border>
    <border>
      <left style="mediumDashed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9" fillId="0" borderId="0"/>
    <xf numFmtId="0" fontId="1" fillId="0" borderId="0"/>
    <xf numFmtId="0" fontId="3" fillId="0" borderId="0"/>
  </cellStyleXfs>
  <cellXfs count="117">
    <xf numFmtId="0" fontId="0" fillId="0" borderId="0" xfId="0"/>
    <xf numFmtId="0" fontId="2" fillId="2" borderId="2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7" fillId="2" borderId="2" xfId="0" applyFont="1" applyFill="1" applyBorder="1" applyAlignment="1">
      <alignment horizontal="left"/>
    </xf>
    <xf numFmtId="0" fontId="8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3" fillId="0" borderId="0" xfId="2" applyFont="1" applyAlignment="1"/>
    <xf numFmtId="9" fontId="3" fillId="0" borderId="0" xfId="2" applyNumberFormat="1" applyFont="1" applyAlignment="1"/>
    <xf numFmtId="9" fontId="3" fillId="0" borderId="3" xfId="2" applyNumberFormat="1" applyFont="1" applyBorder="1" applyAlignment="1"/>
    <xf numFmtId="3" fontId="3" fillId="0" borderId="0" xfId="2" applyNumberFormat="1" applyFont="1" applyAlignment="1"/>
    <xf numFmtId="164" fontId="3" fillId="0" borderId="0" xfId="2" applyNumberFormat="1" applyFont="1" applyAlignment="1"/>
    <xf numFmtId="0" fontId="2" fillId="0" borderId="0" xfId="2" applyFont="1" applyAlignment="1">
      <alignment horizontal="center"/>
    </xf>
    <xf numFmtId="0" fontId="4" fillId="3" borderId="6" xfId="2" applyFont="1" applyFill="1" applyBorder="1" applyAlignment="1">
      <alignment horizontal="center"/>
    </xf>
    <xf numFmtId="0" fontId="3" fillId="0" borderId="7" xfId="2" applyFont="1" applyBorder="1" applyAlignment="1"/>
    <xf numFmtId="0" fontId="3" fillId="0" borderId="8" xfId="2" applyFont="1" applyBorder="1" applyAlignment="1">
      <alignment horizontal="left"/>
    </xf>
    <xf numFmtId="0" fontId="3" fillId="0" borderId="9" xfId="2" applyFont="1" applyBorder="1" applyAlignment="1"/>
    <xf numFmtId="0" fontId="3" fillId="0" borderId="10" xfId="2" applyFont="1" applyBorder="1" applyAlignment="1">
      <alignment horizontal="left"/>
    </xf>
    <xf numFmtId="0" fontId="3" fillId="0" borderId="11" xfId="2" applyFont="1" applyBorder="1" applyAlignment="1"/>
    <xf numFmtId="0" fontId="3" fillId="0" borderId="12" xfId="2" applyFont="1" applyBorder="1" applyAlignment="1">
      <alignment horizontal="left"/>
    </xf>
    <xf numFmtId="0" fontId="3" fillId="0" borderId="14" xfId="2" applyFont="1" applyBorder="1" applyAlignment="1">
      <alignment horizontal="left"/>
    </xf>
    <xf numFmtId="0" fontId="3" fillId="0" borderId="15" xfId="2" applyFont="1" applyBorder="1" applyAlignment="1">
      <alignment horizontal="left"/>
    </xf>
    <xf numFmtId="0" fontId="3" fillId="0" borderId="16" xfId="2" applyFont="1" applyBorder="1" applyAlignment="1">
      <alignment horizontal="left"/>
    </xf>
    <xf numFmtId="0" fontId="3" fillId="0" borderId="17" xfId="2" applyFont="1" applyBorder="1" applyAlignment="1">
      <alignment horizontal="left"/>
    </xf>
    <xf numFmtId="0" fontId="3" fillId="0" borderId="18" xfId="2" applyFont="1" applyBorder="1" applyAlignment="1">
      <alignment horizontal="left"/>
    </xf>
    <xf numFmtId="0" fontId="3" fillId="0" borderId="19" xfId="2" applyFont="1" applyBorder="1" applyAlignment="1">
      <alignment horizontal="left"/>
    </xf>
    <xf numFmtId="0" fontId="3" fillId="0" borderId="20" xfId="2" applyFont="1" applyBorder="1" applyAlignment="1">
      <alignment horizontal="left"/>
    </xf>
    <xf numFmtId="0" fontId="3" fillId="0" borderId="21" xfId="2" applyFont="1" applyBorder="1" applyAlignment="1">
      <alignment horizontal="left"/>
    </xf>
    <xf numFmtId="0" fontId="3" fillId="0" borderId="22" xfId="2" applyFont="1" applyBorder="1" applyAlignment="1">
      <alignment horizontal="left"/>
    </xf>
    <xf numFmtId="0" fontId="3" fillId="0" borderId="23" xfId="2" applyFont="1" applyBorder="1" applyAlignment="1"/>
    <xf numFmtId="0" fontId="4" fillId="3" borderId="24" xfId="2" applyFont="1" applyFill="1" applyBorder="1" applyAlignment="1">
      <alignment horizontal="right"/>
    </xf>
    <xf numFmtId="0" fontId="4" fillId="3" borderId="9" xfId="2" applyFont="1" applyFill="1" applyBorder="1" applyAlignment="1">
      <alignment horizontal="right"/>
    </xf>
    <xf numFmtId="0" fontId="4" fillId="3" borderId="11" xfId="2" applyFont="1" applyFill="1" applyBorder="1" applyAlignment="1">
      <alignment horizontal="right"/>
    </xf>
    <xf numFmtId="9" fontId="2" fillId="0" borderId="0" xfId="2" applyNumberFormat="1" applyFont="1" applyAlignment="1"/>
    <xf numFmtId="0" fontId="4" fillId="3" borderId="25" xfId="2" applyFont="1" applyFill="1" applyBorder="1" applyAlignment="1">
      <alignment horizontal="right"/>
    </xf>
    <xf numFmtId="0" fontId="4" fillId="3" borderId="26" xfId="2" applyFont="1" applyFill="1" applyBorder="1" applyAlignment="1">
      <alignment horizontal="right"/>
    </xf>
    <xf numFmtId="0" fontId="4" fillId="3" borderId="27" xfId="2" applyFont="1" applyFill="1" applyBorder="1" applyAlignment="1">
      <alignment horizontal="right"/>
    </xf>
    <xf numFmtId="0" fontId="3" fillId="0" borderId="28" xfId="2" applyFont="1" applyFill="1" applyBorder="1" applyAlignment="1">
      <alignment horizontal="center"/>
    </xf>
    <xf numFmtId="0" fontId="3" fillId="0" borderId="29" xfId="2" applyFont="1" applyFill="1" applyBorder="1" applyAlignment="1">
      <alignment horizontal="center"/>
    </xf>
    <xf numFmtId="3" fontId="4" fillId="3" borderId="30" xfId="2" applyNumberFormat="1" applyFont="1" applyFill="1" applyBorder="1" applyAlignment="1">
      <alignment horizontal="center"/>
    </xf>
    <xf numFmtId="3" fontId="3" fillId="0" borderId="31" xfId="2" applyNumberFormat="1" applyFont="1" applyFill="1" applyBorder="1" applyAlignment="1">
      <alignment horizontal="center"/>
    </xf>
    <xf numFmtId="3" fontId="3" fillId="0" borderId="15" xfId="2" applyNumberFormat="1" applyFont="1" applyFill="1" applyBorder="1" applyAlignment="1">
      <alignment horizontal="center"/>
    </xf>
    <xf numFmtId="0" fontId="3" fillId="0" borderId="32" xfId="2" applyFont="1" applyBorder="1" applyAlignment="1">
      <alignment horizontal="center"/>
    </xf>
    <xf numFmtId="3" fontId="3" fillId="0" borderId="14" xfId="2" applyNumberFormat="1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3" fontId="3" fillId="0" borderId="16" xfId="2" applyNumberFormat="1" applyFont="1" applyBorder="1" applyAlignment="1">
      <alignment horizontal="center"/>
    </xf>
    <xf numFmtId="3" fontId="2" fillId="0" borderId="0" xfId="2" applyNumberFormat="1" applyFont="1" applyAlignment="1">
      <alignment horizontal="center"/>
    </xf>
    <xf numFmtId="0" fontId="3" fillId="0" borderId="23" xfId="2" applyFont="1" applyBorder="1" applyAlignment="1">
      <alignment horizontal="center"/>
    </xf>
    <xf numFmtId="3" fontId="3" fillId="0" borderId="21" xfId="2" applyNumberFormat="1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3" fontId="3" fillId="0" borderId="34" xfId="2" applyNumberFormat="1" applyFont="1" applyBorder="1" applyAlignment="1">
      <alignment horizontal="center"/>
    </xf>
    <xf numFmtId="0" fontId="3" fillId="0" borderId="19" xfId="2" applyFont="1" applyBorder="1" applyAlignment="1">
      <alignment horizontal="center"/>
    </xf>
    <xf numFmtId="0" fontId="3" fillId="0" borderId="20" xfId="2" applyFont="1" applyBorder="1" applyAlignment="1">
      <alignment horizontal="center"/>
    </xf>
    <xf numFmtId="0" fontId="2" fillId="0" borderId="35" xfId="2" applyFont="1" applyBorder="1" applyAlignment="1">
      <alignment horizontal="center"/>
    </xf>
    <xf numFmtId="0" fontId="2" fillId="0" borderId="36" xfId="2" applyFont="1" applyBorder="1" applyAlignment="1">
      <alignment horizontal="center"/>
    </xf>
    <xf numFmtId="0" fontId="2" fillId="0" borderId="37" xfId="2" applyFont="1" applyBorder="1" applyAlignment="1">
      <alignment horizontal="center"/>
    </xf>
    <xf numFmtId="3" fontId="2" fillId="0" borderId="38" xfId="2" applyNumberFormat="1" applyFont="1" applyBorder="1" applyAlignment="1">
      <alignment horizontal="center"/>
    </xf>
    <xf numFmtId="0" fontId="4" fillId="3" borderId="39" xfId="2" applyFont="1" applyFill="1" applyBorder="1" applyAlignment="1">
      <alignment horizontal="right"/>
    </xf>
    <xf numFmtId="3" fontId="2" fillId="0" borderId="40" xfId="2" applyNumberFormat="1" applyFont="1" applyBorder="1" applyAlignment="1">
      <alignment horizontal="center"/>
    </xf>
    <xf numFmtId="0" fontId="4" fillId="3" borderId="41" xfId="2" applyFont="1" applyFill="1" applyBorder="1" applyAlignment="1">
      <alignment horizontal="right"/>
    </xf>
    <xf numFmtId="0" fontId="3" fillId="0" borderId="42" xfId="2" applyFont="1" applyFill="1" applyBorder="1" applyAlignment="1">
      <alignment horizontal="center"/>
    </xf>
    <xf numFmtId="3" fontId="3" fillId="0" borderId="43" xfId="2" applyNumberFormat="1" applyFont="1" applyFill="1" applyBorder="1" applyAlignment="1">
      <alignment horizontal="center"/>
    </xf>
    <xf numFmtId="0" fontId="2" fillId="0" borderId="44" xfId="2" applyFont="1" applyBorder="1" applyAlignment="1">
      <alignment horizontal="center"/>
    </xf>
    <xf numFmtId="0" fontId="3" fillId="0" borderId="22" xfId="2" applyFont="1" applyBorder="1" applyAlignment="1">
      <alignment horizontal="center"/>
    </xf>
    <xf numFmtId="0" fontId="3" fillId="0" borderId="15" xfId="2" applyFont="1" applyBorder="1" applyAlignment="1">
      <alignment horizontal="center"/>
    </xf>
    <xf numFmtId="0" fontId="3" fillId="0" borderId="17" xfId="2" applyFont="1" applyBorder="1" applyAlignment="1">
      <alignment horizontal="center"/>
    </xf>
    <xf numFmtId="0" fontId="3" fillId="0" borderId="45" xfId="2" applyFont="1" applyBorder="1" applyAlignment="1"/>
    <xf numFmtId="0" fontId="3" fillId="0" borderId="46" xfId="2" applyFont="1" applyBorder="1" applyAlignment="1">
      <alignment horizontal="center"/>
    </xf>
    <xf numFmtId="3" fontId="3" fillId="0" borderId="47" xfId="2" applyNumberFormat="1" applyFont="1" applyBorder="1" applyAlignment="1">
      <alignment horizontal="center"/>
    </xf>
    <xf numFmtId="0" fontId="3" fillId="0" borderId="46" xfId="2" applyFont="1" applyBorder="1" applyAlignment="1">
      <alignment horizontal="left"/>
    </xf>
    <xf numFmtId="0" fontId="3" fillId="0" borderId="48" xfId="2" applyFont="1" applyBorder="1" applyAlignment="1">
      <alignment horizontal="left"/>
    </xf>
    <xf numFmtId="1" fontId="3" fillId="0" borderId="0" xfId="2" applyNumberFormat="1" applyFont="1" applyAlignment="1"/>
    <xf numFmtId="0" fontId="9" fillId="0" borderId="0" xfId="3"/>
    <xf numFmtId="0" fontId="2" fillId="0" borderId="0" xfId="3" applyFont="1" applyAlignment="1"/>
    <xf numFmtId="0" fontId="2" fillId="0" borderId="0" xfId="3" applyFont="1" applyAlignment="1">
      <alignment horizontal="right"/>
    </xf>
    <xf numFmtId="0" fontId="9" fillId="0" borderId="52" xfId="3" applyFill="1" applyBorder="1" applyAlignment="1">
      <alignment horizontal="center" wrapText="1"/>
    </xf>
    <xf numFmtId="0" fontId="2" fillId="0" borderId="53" xfId="3" applyFont="1" applyFill="1" applyBorder="1" applyAlignment="1">
      <alignment horizontal="center" wrapText="1"/>
    </xf>
    <xf numFmtId="0" fontId="3" fillId="0" borderId="54" xfId="3" applyFont="1" applyBorder="1" applyAlignment="1">
      <alignment horizontal="center" wrapText="1"/>
    </xf>
    <xf numFmtId="0" fontId="2" fillId="0" borderId="55" xfId="3" applyFont="1" applyBorder="1" applyAlignment="1">
      <alignment horizontal="center" wrapText="1"/>
    </xf>
    <xf numFmtId="0" fontId="3" fillId="0" borderId="54" xfId="3" quotePrefix="1" applyFont="1" applyBorder="1" applyAlignment="1">
      <alignment horizontal="center" wrapText="1"/>
    </xf>
    <xf numFmtId="0" fontId="9" fillId="0" borderId="54" xfId="3" applyBorder="1" applyAlignment="1">
      <alignment horizontal="center" wrapText="1"/>
    </xf>
    <xf numFmtId="0" fontId="2" fillId="0" borderId="56" xfId="3" applyFont="1" applyBorder="1" applyAlignment="1">
      <alignment horizontal="center"/>
    </xf>
    <xf numFmtId="0" fontId="2" fillId="0" borderId="57" xfId="3" applyFont="1" applyBorder="1" applyAlignment="1">
      <alignment horizontal="center" wrapText="1"/>
    </xf>
    <xf numFmtId="0" fontId="10" fillId="0" borderId="0" xfId="3" applyFont="1" applyAlignment="1"/>
    <xf numFmtId="0" fontId="2" fillId="0" borderId="58" xfId="3" applyFont="1" applyBorder="1" applyAlignment="1">
      <alignment horizontal="center" wrapText="1"/>
    </xf>
    <xf numFmtId="0" fontId="3" fillId="0" borderId="59" xfId="3" applyFont="1" applyBorder="1" applyAlignment="1">
      <alignment horizontal="center" wrapText="1"/>
    </xf>
    <xf numFmtId="0" fontId="3" fillId="0" borderId="0" xfId="5" applyFill="1" applyAlignment="1">
      <alignment horizontal="center"/>
    </xf>
    <xf numFmtId="0" fontId="3" fillId="0" borderId="60" xfId="5" applyFill="1" applyBorder="1" applyAlignment="1">
      <alignment horizontal="center"/>
    </xf>
    <xf numFmtId="165" fontId="2" fillId="0" borderId="38" xfId="5" applyNumberFormat="1" applyFont="1" applyFill="1" applyBorder="1" applyAlignment="1">
      <alignment horizontal="center"/>
    </xf>
    <xf numFmtId="0" fontId="2" fillId="0" borderId="61" xfId="5" applyFont="1" applyFill="1" applyBorder="1" applyAlignment="1">
      <alignment horizontal="right"/>
    </xf>
    <xf numFmtId="0" fontId="3" fillId="0" borderId="62" xfId="5" applyFill="1" applyBorder="1" applyAlignment="1">
      <alignment horizontal="center"/>
    </xf>
    <xf numFmtId="0" fontId="2" fillId="0" borderId="0" xfId="5" applyFont="1" applyFill="1" applyBorder="1" applyAlignment="1">
      <alignment horizontal="center"/>
    </xf>
    <xf numFmtId="0" fontId="2" fillId="0" borderId="63" xfId="5" applyFont="1" applyFill="1" applyBorder="1" applyAlignment="1">
      <alignment horizontal="right"/>
    </xf>
    <xf numFmtId="1" fontId="2" fillId="0" borderId="0" xfId="5" applyNumberFormat="1" applyFont="1" applyFill="1" applyBorder="1" applyAlignment="1">
      <alignment horizontal="center"/>
    </xf>
    <xf numFmtId="165" fontId="2" fillId="0" borderId="0" xfId="5" applyNumberFormat="1" applyFont="1" applyFill="1" applyBorder="1" applyAlignment="1">
      <alignment horizontal="center"/>
    </xf>
    <xf numFmtId="0" fontId="3" fillId="0" borderId="64" xfId="5" applyFont="1" applyFill="1" applyBorder="1" applyAlignment="1">
      <alignment horizontal="center"/>
    </xf>
    <xf numFmtId="0" fontId="3" fillId="0" borderId="65" xfId="5" applyFill="1" applyBorder="1" applyAlignment="1">
      <alignment horizontal="center"/>
    </xf>
    <xf numFmtId="0" fontId="3" fillId="0" borderId="66" xfId="5" applyFont="1" applyFill="1" applyBorder="1" applyAlignment="1">
      <alignment horizontal="center"/>
    </xf>
    <xf numFmtId="0" fontId="3" fillId="0" borderId="67" xfId="5" applyFill="1" applyBorder="1" applyAlignment="1">
      <alignment horizontal="center"/>
    </xf>
    <xf numFmtId="0" fontId="3" fillId="0" borderId="63" xfId="5" applyFont="1" applyFill="1" applyBorder="1" applyAlignment="1">
      <alignment horizontal="center"/>
    </xf>
    <xf numFmtId="0" fontId="3" fillId="0" borderId="68" xfId="5" applyFont="1" applyFill="1" applyBorder="1" applyAlignment="1">
      <alignment horizontal="center"/>
    </xf>
    <xf numFmtId="0" fontId="3" fillId="0" borderId="69" xfId="5" applyFill="1" applyBorder="1" applyAlignment="1">
      <alignment horizontal="center"/>
    </xf>
    <xf numFmtId="0" fontId="2" fillId="0" borderId="0" xfId="5" applyFont="1" applyFill="1" applyAlignment="1">
      <alignment horizontal="center"/>
    </xf>
    <xf numFmtId="0" fontId="2" fillId="0" borderId="71" xfId="5" applyFont="1" applyFill="1" applyBorder="1" applyAlignment="1">
      <alignment horizontal="center"/>
    </xf>
    <xf numFmtId="0" fontId="2" fillId="0" borderId="72" xfId="5" applyFont="1" applyFill="1" applyBorder="1" applyAlignment="1">
      <alignment horizontal="center"/>
    </xf>
    <xf numFmtId="0" fontId="2" fillId="0" borderId="73" xfId="5" applyFont="1" applyFill="1" applyBorder="1" applyAlignment="1">
      <alignment horizontal="center"/>
    </xf>
    <xf numFmtId="0" fontId="12" fillId="2" borderId="1" xfId="0" applyFont="1" applyFill="1" applyBorder="1" applyAlignment="1">
      <alignment horizontal="right"/>
    </xf>
    <xf numFmtId="0" fontId="12" fillId="2" borderId="2" xfId="0" applyFont="1" applyFill="1" applyBorder="1" applyAlignment="1">
      <alignment horizontal="left"/>
    </xf>
    <xf numFmtId="0" fontId="4" fillId="4" borderId="4" xfId="2" applyFont="1" applyFill="1" applyBorder="1" applyAlignment="1"/>
    <xf numFmtId="0" fontId="4" fillId="4" borderId="5" xfId="2" applyFont="1" applyFill="1" applyBorder="1" applyAlignment="1">
      <alignment horizontal="center"/>
    </xf>
    <xf numFmtId="0" fontId="4" fillId="4" borderId="6" xfId="2" applyFont="1" applyFill="1" applyBorder="1" applyAlignment="1">
      <alignment horizontal="center"/>
    </xf>
    <xf numFmtId="0" fontId="4" fillId="4" borderId="5" xfId="2" applyFont="1" applyFill="1" applyBorder="1" applyAlignment="1"/>
    <xf numFmtId="0" fontId="4" fillId="4" borderId="13" xfId="2" applyFont="1" applyFill="1" applyBorder="1" applyAlignment="1"/>
    <xf numFmtId="0" fontId="4" fillId="4" borderId="49" xfId="2" applyFont="1" applyFill="1" applyBorder="1" applyAlignment="1">
      <alignment horizontal="center" vertical="center" wrapText="1"/>
    </xf>
    <xf numFmtId="0" fontId="4" fillId="4" borderId="50" xfId="2" applyFont="1" applyFill="1" applyBorder="1" applyAlignment="1">
      <alignment horizontal="center" vertical="center" wrapText="1"/>
    </xf>
    <xf numFmtId="0" fontId="4" fillId="4" borderId="51" xfId="2" applyFont="1" applyFill="1" applyBorder="1" applyAlignment="1">
      <alignment horizontal="center" vertical="center" wrapText="1"/>
    </xf>
    <xf numFmtId="0" fontId="3" fillId="0" borderId="70" xfId="5" applyFont="1" applyFill="1" applyBorder="1" applyAlignment="1">
      <alignment horizontal="center"/>
    </xf>
  </cellXfs>
  <cellStyles count="6">
    <cellStyle name="Normal" xfId="0" builtinId="0"/>
    <cellStyle name="Normal 2" xfId="1"/>
    <cellStyle name="Normal 2 2" xfId="5"/>
    <cellStyle name="Normal 3" xfId="4"/>
    <cellStyle name="Normal 4" xfId="3"/>
    <cellStyle name="Normal_Aridel's Stronghold Workshe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38</xdr:row>
      <xdr:rowOff>85725</xdr:rowOff>
    </xdr:from>
    <xdr:to>
      <xdr:col>5</xdr:col>
      <xdr:colOff>742950</xdr:colOff>
      <xdr:row>49</xdr:row>
      <xdr:rowOff>190500</xdr:rowOff>
    </xdr:to>
    <xdr:sp macro="" textlink="">
      <xdr:nvSpPr>
        <xdr:cNvPr id="2" name="TextBox 1"/>
        <xdr:cNvSpPr txBox="1"/>
      </xdr:nvSpPr>
      <xdr:spPr>
        <a:xfrm>
          <a:off x="3495675" y="8162925"/>
          <a:ext cx="2962275" cy="2390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400">
              <a:latin typeface="Times New Roman" pitchFamily="18" charset="0"/>
              <a:cs typeface="Times New Roman" pitchFamily="18" charset="0"/>
            </a:rPr>
            <a:t>Cutter divides his cohorts among the three ships as needed.  All three ships need not be deployed at once.</a:t>
          </a:r>
        </a:p>
        <a:p>
          <a:pPr algn="just"/>
          <a:endParaRPr lang="en-US" sz="1400">
            <a:latin typeface="Times New Roman" pitchFamily="18" charset="0"/>
            <a:cs typeface="Times New Roman" pitchFamily="18" charset="0"/>
          </a:endParaRPr>
        </a:p>
        <a:p>
          <a:pPr algn="just"/>
          <a:r>
            <a:rPr lang="en-US" sz="1400">
              <a:latin typeface="Times New Roman" pitchFamily="18" charset="0"/>
              <a:cs typeface="Times New Roman" pitchFamily="18" charset="0"/>
            </a:rPr>
            <a:t>On land, a temporary fort can be constructed by arranging the three ships in a triangle shape, each ship end to end at 60 degree angles.  This is formation is used during overland portages.  The camp is set up inside the triangle.</a:t>
          </a:r>
        </a:p>
      </xdr:txBody>
    </xdr:sp>
    <xdr:clientData/>
  </xdr:twoCellAnchor>
  <xdr:twoCellAnchor>
    <xdr:from>
      <xdr:col>5</xdr:col>
      <xdr:colOff>485775</xdr:colOff>
      <xdr:row>1</xdr:row>
      <xdr:rowOff>190500</xdr:rowOff>
    </xdr:from>
    <xdr:to>
      <xdr:col>12</xdr:col>
      <xdr:colOff>66675</xdr:colOff>
      <xdr:row>24</xdr:row>
      <xdr:rowOff>133350</xdr:rowOff>
    </xdr:to>
    <xdr:sp macro="" textlink="">
      <xdr:nvSpPr>
        <xdr:cNvPr id="3" name="TextBox 2"/>
        <xdr:cNvSpPr txBox="1"/>
      </xdr:nvSpPr>
      <xdr:spPr>
        <a:xfrm>
          <a:off x="6467475" y="561975"/>
          <a:ext cx="4286250" cy="459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200" b="1">
              <a:latin typeface="Times New Roman" pitchFamily="18" charset="0"/>
              <a:cs typeface="Times New Roman" pitchFamily="18" charset="0"/>
            </a:rPr>
            <a:t>Boat, Folding: </a:t>
          </a:r>
          <a:r>
            <a:rPr lang="en-US" sz="1200">
              <a:latin typeface="Times New Roman" pitchFamily="18" charset="0"/>
              <a:cs typeface="Times New Roman" pitchFamily="18" charset="0"/>
            </a:rPr>
            <a:t>A folding boat looks like a small wooden box—about 12 inches long, 6 inches wide, and 6 inches deep. It can be used to store items like any other box. If a command word is given, however, the box unfolds itself to form a boat 10 feet long, 4 feet wide, and 2 feet in depth. A second command word causes it to unfold to a ship 24 feet long, 8 feet wide, and 6 feet</a:t>
          </a:r>
        </a:p>
        <a:p>
          <a:pPr algn="just"/>
          <a:r>
            <a:rPr lang="en-US" sz="1200">
              <a:latin typeface="Times New Roman" pitchFamily="18" charset="0"/>
              <a:cs typeface="Times New Roman" pitchFamily="18" charset="0"/>
            </a:rPr>
            <a:t>deep. Any objects formerly stored in the box now rest inside the boat or ship.</a:t>
          </a:r>
        </a:p>
        <a:p>
          <a:pPr algn="just"/>
          <a:endParaRPr lang="en-US" sz="1200">
            <a:latin typeface="Times New Roman" pitchFamily="18" charset="0"/>
            <a:cs typeface="Times New Roman" pitchFamily="18" charset="0"/>
          </a:endParaRPr>
        </a:p>
        <a:p>
          <a:pPr algn="just"/>
          <a:r>
            <a:rPr lang="en-US" sz="1200">
              <a:latin typeface="Times New Roman" pitchFamily="18" charset="0"/>
              <a:cs typeface="Times New Roman" pitchFamily="18" charset="0"/>
            </a:rPr>
            <a:t>In its smaller form, the boat has one pair of oars, an anchor, a mast, and a lateen sail. In its larger form, the boat has a deck, single rowing seats, five sets of oars, a steering oar, an anchor, a deck cabin, and a mast with a square sail. The boat can hold four people comfortably, while the ship carries fifteen with ease.</a:t>
          </a:r>
        </a:p>
        <a:p>
          <a:pPr algn="just"/>
          <a:endParaRPr lang="en-US" sz="1200">
            <a:latin typeface="Times New Roman" pitchFamily="18" charset="0"/>
            <a:cs typeface="Times New Roman" pitchFamily="18" charset="0"/>
          </a:endParaRPr>
        </a:p>
        <a:p>
          <a:pPr algn="just"/>
          <a:r>
            <a:rPr lang="en-US" sz="1200">
              <a:latin typeface="Times New Roman" pitchFamily="18" charset="0"/>
              <a:cs typeface="Times New Roman" pitchFamily="18" charset="0"/>
            </a:rPr>
            <a:t>A third word of command causes the boat or ship to fold itself into a box once again. The words of command may be inscribed visibly or invisibly on the box, or they may be written elsewhere—perhaps on an item within the box.</a:t>
          </a:r>
        </a:p>
        <a:p>
          <a:pPr algn="just"/>
          <a:endParaRPr lang="en-US" sz="1200">
            <a:latin typeface="Times New Roman" pitchFamily="18" charset="0"/>
            <a:cs typeface="Times New Roman" pitchFamily="18" charset="0"/>
          </a:endParaRPr>
        </a:p>
        <a:p>
          <a:pPr algn="just"/>
          <a:r>
            <a:rPr lang="en-US" sz="1200" b="1">
              <a:latin typeface="Times New Roman" pitchFamily="18" charset="0"/>
              <a:cs typeface="Times New Roman" pitchFamily="18" charset="0"/>
            </a:rPr>
            <a:t>Faint transmutation</a:t>
          </a:r>
          <a:r>
            <a:rPr lang="en-US" sz="1200">
              <a:latin typeface="Times New Roman" pitchFamily="18" charset="0"/>
              <a:cs typeface="Times New Roman" pitchFamily="18" charset="0"/>
            </a:rPr>
            <a:t>; CL 6th; Craft Wondrous Item, fabricate, creator must have 2 ranks in the Craft (shipmaking) skill; Price 7,200 gp; </a:t>
          </a:r>
          <a:r>
            <a:rPr lang="en-US" sz="1200" b="1">
              <a:latin typeface="Times New Roman" pitchFamily="18" charset="0"/>
              <a:cs typeface="Times New Roman" pitchFamily="18" charset="0"/>
            </a:rPr>
            <a:t>Weight </a:t>
          </a:r>
          <a:r>
            <a:rPr lang="en-US" sz="1200">
              <a:latin typeface="Times New Roman" pitchFamily="18" charset="0"/>
              <a:cs typeface="Times New Roman" pitchFamily="18" charset="0"/>
            </a:rPr>
            <a:t>4 lb.</a:t>
          </a:r>
        </a:p>
        <a:p>
          <a:pPr algn="just"/>
          <a:endParaRPr lang="en-US" sz="1200">
            <a:latin typeface="Times New Roman" pitchFamily="18" charset="0"/>
            <a:cs typeface="Times New Roman" pitchFamily="18" charset="0"/>
          </a:endParaRPr>
        </a:p>
        <a:p>
          <a:pPr algn="just"/>
          <a:r>
            <a:rPr lang="en-US" sz="1200">
              <a:latin typeface="Times New Roman" pitchFamily="18" charset="0"/>
              <a:cs typeface="Times New Roman" pitchFamily="18" charset="0"/>
            </a:rPr>
            <a:t>DMG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9"/>
  <sheetViews>
    <sheetView showGridLines="0" tabSelected="1" workbookViewId="0"/>
  </sheetViews>
  <sheetFormatPr defaultColWidth="8" defaultRowHeight="15.75"/>
  <cols>
    <col min="1" max="1" width="26.375" style="7" bestFit="1" customWidth="1"/>
    <col min="2" max="2" width="6.375" style="7" bestFit="1" customWidth="1"/>
    <col min="3" max="3" width="11.75" style="7" customWidth="1"/>
    <col min="4" max="5" width="17" style="7" customWidth="1"/>
    <col min="6" max="7" width="10.875" style="7" customWidth="1"/>
    <col min="8" max="16384" width="8" style="7"/>
  </cols>
  <sheetData>
    <row r="1" spans="1:5" ht="29.25" thickTop="1" thickBot="1">
      <c r="A1" s="106" t="s">
        <v>36</v>
      </c>
      <c r="B1" s="107" t="s">
        <v>81</v>
      </c>
      <c r="C1" s="3"/>
      <c r="D1" s="1"/>
      <c r="E1" s="2"/>
    </row>
    <row r="2" spans="1:5" ht="16.5" thickTop="1">
      <c r="A2" s="6" t="s">
        <v>44</v>
      </c>
      <c r="B2" s="8">
        <v>0</v>
      </c>
      <c r="C2" s="113" t="s">
        <v>37</v>
      </c>
      <c r="D2" s="55" t="s">
        <v>66</v>
      </c>
    </row>
    <row r="3" spans="1:5">
      <c r="A3" s="6" t="s">
        <v>45</v>
      </c>
      <c r="B3" s="8">
        <v>0</v>
      </c>
      <c r="C3" s="114"/>
      <c r="D3" s="53" t="s">
        <v>67</v>
      </c>
    </row>
    <row r="4" spans="1:5" ht="16.5" thickBot="1">
      <c r="A4" s="6" t="s">
        <v>46</v>
      </c>
      <c r="B4" s="8">
        <v>0.01</v>
      </c>
      <c r="C4" s="115"/>
      <c r="D4" s="54" t="s">
        <v>72</v>
      </c>
    </row>
    <row r="5" spans="1:5">
      <c r="A5" s="6" t="s">
        <v>9</v>
      </c>
      <c r="B5" s="8" t="s">
        <v>89</v>
      </c>
      <c r="C5" s="6" t="s">
        <v>1</v>
      </c>
      <c r="E5" s="7" t="s">
        <v>2</v>
      </c>
    </row>
    <row r="6" spans="1:5">
      <c r="A6" s="6" t="s">
        <v>88</v>
      </c>
      <c r="B6" s="8">
        <v>0.05</v>
      </c>
      <c r="C6" s="6" t="s">
        <v>3</v>
      </c>
      <c r="D6" s="71"/>
      <c r="E6" s="7" t="s">
        <v>4</v>
      </c>
    </row>
    <row r="7" spans="1:5">
      <c r="A7" s="6" t="s">
        <v>42</v>
      </c>
      <c r="B7" s="8">
        <v>0.05</v>
      </c>
      <c r="C7" s="6" t="s">
        <v>64</v>
      </c>
      <c r="D7" s="10">
        <v>75000</v>
      </c>
      <c r="E7" s="7" t="s">
        <v>4</v>
      </c>
    </row>
    <row r="8" spans="1:5">
      <c r="A8" s="6" t="s">
        <v>43</v>
      </c>
      <c r="B8" s="9">
        <v>-0.1</v>
      </c>
      <c r="C8" s="6" t="s">
        <v>6</v>
      </c>
    </row>
    <row r="9" spans="1:5">
      <c r="C9" s="6" t="s">
        <v>7</v>
      </c>
    </row>
    <row r="10" spans="1:5">
      <c r="A10" s="6" t="s">
        <v>39</v>
      </c>
      <c r="B10" s="33">
        <f>SUM(B2:B8)</f>
        <v>1.0000000000000009E-2</v>
      </c>
      <c r="C10" s="6" t="s">
        <v>8</v>
      </c>
      <c r="E10" s="7" t="s">
        <v>4</v>
      </c>
    </row>
    <row r="11" spans="1:5" ht="16.5" thickBot="1"/>
    <row r="12" spans="1:5" ht="17.25" thickTop="1" thickBot="1">
      <c r="A12" s="108" t="s">
        <v>0</v>
      </c>
      <c r="B12" s="109" t="s">
        <v>38</v>
      </c>
      <c r="C12" s="110" t="s">
        <v>10</v>
      </c>
      <c r="D12" s="111" t="s">
        <v>84</v>
      </c>
      <c r="E12" s="112"/>
    </row>
    <row r="13" spans="1:5">
      <c r="A13" s="14" t="s">
        <v>73</v>
      </c>
      <c r="B13" s="49">
        <v>3</v>
      </c>
      <c r="C13" s="50">
        <v>21600</v>
      </c>
      <c r="D13" s="24"/>
      <c r="E13" s="15"/>
    </row>
    <row r="14" spans="1:5">
      <c r="A14" s="66" t="s">
        <v>74</v>
      </c>
      <c r="B14" s="67" t="s">
        <v>83</v>
      </c>
      <c r="C14" s="68">
        <v>15100</v>
      </c>
      <c r="D14" s="69" t="s">
        <v>86</v>
      </c>
      <c r="E14" s="70"/>
    </row>
    <row r="15" spans="1:5">
      <c r="A15" s="16" t="s">
        <v>75</v>
      </c>
      <c r="B15" s="51" t="s">
        <v>83</v>
      </c>
      <c r="C15" s="43">
        <f>D15*1000</f>
        <v>3000</v>
      </c>
      <c r="D15" s="25">
        <v>3</v>
      </c>
      <c r="E15" s="17"/>
    </row>
    <row r="16" spans="1:5">
      <c r="A16" s="16" t="s">
        <v>76</v>
      </c>
      <c r="B16" s="51" t="s">
        <v>83</v>
      </c>
      <c r="C16" s="43">
        <f>D16*90</f>
        <v>540</v>
      </c>
      <c r="D16" s="25">
        <v>6</v>
      </c>
      <c r="E16" s="17"/>
    </row>
    <row r="17" spans="1:5">
      <c r="A17" s="16" t="s">
        <v>80</v>
      </c>
      <c r="B17" s="51" t="s">
        <v>83</v>
      </c>
      <c r="C17" s="43">
        <f t="shared" ref="C17" si="0">D17*50</f>
        <v>600</v>
      </c>
      <c r="D17" s="25">
        <v>12</v>
      </c>
      <c r="E17" s="17"/>
    </row>
    <row r="18" spans="1:5">
      <c r="A18" s="16" t="s">
        <v>78</v>
      </c>
      <c r="B18" s="51" t="s">
        <v>83</v>
      </c>
      <c r="C18" s="43">
        <f>D18*200</f>
        <v>1200</v>
      </c>
      <c r="D18" s="25">
        <v>6</v>
      </c>
      <c r="E18" s="17"/>
    </row>
    <row r="19" spans="1:5">
      <c r="A19" s="16" t="s">
        <v>79</v>
      </c>
      <c r="B19" s="51" t="s">
        <v>83</v>
      </c>
      <c r="C19" s="43">
        <f>D19*300</f>
        <v>1800</v>
      </c>
      <c r="D19" s="25">
        <v>6</v>
      </c>
      <c r="E19" s="17"/>
    </row>
    <row r="20" spans="1:5">
      <c r="A20" s="16" t="s">
        <v>77</v>
      </c>
      <c r="B20" s="51" t="s">
        <v>83</v>
      </c>
      <c r="C20" s="43">
        <f>D20*450</f>
        <v>1350</v>
      </c>
      <c r="D20" s="25">
        <v>3</v>
      </c>
      <c r="E20" s="17"/>
    </row>
    <row r="21" spans="1:5">
      <c r="A21" s="16" t="s">
        <v>82</v>
      </c>
      <c r="B21" s="51">
        <v>3</v>
      </c>
      <c r="C21" s="43">
        <v>55000</v>
      </c>
      <c r="D21" s="25" t="s">
        <v>85</v>
      </c>
      <c r="E21" s="17"/>
    </row>
    <row r="22" spans="1:5">
      <c r="A22" s="16"/>
      <c r="B22" s="51"/>
      <c r="C22" s="43"/>
      <c r="D22" s="25"/>
      <c r="E22" s="17"/>
    </row>
    <row r="23" spans="1:5">
      <c r="A23" s="16"/>
      <c r="B23" s="51"/>
      <c r="C23" s="43"/>
      <c r="D23" s="25"/>
      <c r="E23" s="17"/>
    </row>
    <row r="24" spans="1:5">
      <c r="A24" s="16"/>
      <c r="B24" s="51"/>
      <c r="C24" s="43"/>
      <c r="D24" s="25"/>
      <c r="E24" s="17"/>
    </row>
    <row r="25" spans="1:5">
      <c r="A25" s="16"/>
      <c r="B25" s="51"/>
      <c r="C25" s="43"/>
      <c r="D25" s="25"/>
      <c r="E25" s="17"/>
    </row>
    <row r="26" spans="1:5">
      <c r="A26" s="16"/>
      <c r="B26" s="51"/>
      <c r="C26" s="43"/>
      <c r="D26" s="25"/>
      <c r="E26" s="17"/>
    </row>
    <row r="27" spans="1:5">
      <c r="A27" s="16"/>
      <c r="B27" s="51"/>
      <c r="C27" s="43"/>
      <c r="D27" s="25"/>
      <c r="E27" s="17"/>
    </row>
    <row r="28" spans="1:5">
      <c r="A28" s="16"/>
      <c r="B28" s="51"/>
      <c r="C28" s="43"/>
      <c r="D28" s="25"/>
      <c r="E28" s="17"/>
    </row>
    <row r="29" spans="1:5" ht="16.5" thickBot="1">
      <c r="A29" s="18"/>
      <c r="B29" s="52"/>
      <c r="C29" s="45"/>
      <c r="D29" s="26"/>
      <c r="E29" s="19"/>
    </row>
    <row r="30" spans="1:5" ht="16.5" thickTop="1">
      <c r="A30" s="6" t="s">
        <v>11</v>
      </c>
      <c r="B30" s="12">
        <f>SUM(B13:B29)</f>
        <v>6</v>
      </c>
      <c r="C30" s="46">
        <f>SUM(C13:C29)</f>
        <v>100190</v>
      </c>
      <c r="D30" s="5"/>
    </row>
    <row r="31" spans="1:5" ht="16.5" thickBot="1">
      <c r="C31" s="10"/>
      <c r="D31" s="5"/>
    </row>
    <row r="32" spans="1:5" ht="16.5" thickTop="1">
      <c r="A32" s="30" t="s">
        <v>41</v>
      </c>
      <c r="B32" s="29"/>
      <c r="C32" s="48">
        <f>1000*B30*0.2*0.9</f>
        <v>1080</v>
      </c>
      <c r="D32" s="27" t="s">
        <v>12</v>
      </c>
      <c r="E32" s="28"/>
    </row>
    <row r="33" spans="1:5">
      <c r="A33" s="31" t="s">
        <v>40</v>
      </c>
      <c r="B33" s="42"/>
      <c r="C33" s="43">
        <f>2500*B30*0.6*1.5</f>
        <v>13500</v>
      </c>
      <c r="D33" s="20" t="s">
        <v>13</v>
      </c>
      <c r="E33" s="21"/>
    </row>
    <row r="34" spans="1:5">
      <c r="A34" s="31" t="s">
        <v>14</v>
      </c>
      <c r="B34" s="42"/>
      <c r="C34" s="43"/>
      <c r="D34" s="20"/>
      <c r="E34" s="21"/>
    </row>
    <row r="35" spans="1:5">
      <c r="A35" s="31" t="s">
        <v>15</v>
      </c>
      <c r="B35" s="42"/>
      <c r="C35" s="43"/>
      <c r="D35" s="20"/>
      <c r="E35" s="21"/>
    </row>
    <row r="36" spans="1:5">
      <c r="A36" s="31" t="s">
        <v>16</v>
      </c>
      <c r="B36" s="42"/>
      <c r="C36" s="43"/>
      <c r="D36" s="20"/>
      <c r="E36" s="21"/>
    </row>
    <row r="37" spans="1:5" ht="16.5" thickBot="1">
      <c r="A37" s="32" t="s">
        <v>17</v>
      </c>
      <c r="B37" s="44"/>
      <c r="C37" s="45"/>
      <c r="D37" s="22"/>
      <c r="E37" s="23"/>
    </row>
    <row r="38" spans="1:5" ht="16.5" thickTop="1">
      <c r="A38" s="6" t="s">
        <v>18</v>
      </c>
      <c r="B38" s="5"/>
      <c r="C38" s="46">
        <f>SUM(C32:C37)</f>
        <v>14580</v>
      </c>
    </row>
    <row r="39" spans="1:5" ht="16.5" thickBot="1">
      <c r="B39" s="5"/>
      <c r="C39" s="5"/>
    </row>
    <row r="40" spans="1:5" ht="16.5" thickTop="1">
      <c r="A40" s="30" t="s">
        <v>19</v>
      </c>
      <c r="B40" s="47"/>
      <c r="C40" s="63"/>
    </row>
    <row r="41" spans="1:5">
      <c r="A41" s="31" t="s">
        <v>20</v>
      </c>
      <c r="B41" s="42"/>
      <c r="C41" s="64"/>
    </row>
    <row r="42" spans="1:5">
      <c r="A42" s="31" t="s">
        <v>21</v>
      </c>
      <c r="B42" s="42"/>
      <c r="C42" s="64"/>
    </row>
    <row r="43" spans="1:5">
      <c r="A43" s="31" t="s">
        <v>22</v>
      </c>
      <c r="B43" s="42"/>
      <c r="C43" s="64"/>
    </row>
    <row r="44" spans="1:5" ht="16.5" thickBot="1">
      <c r="A44" s="32" t="s">
        <v>23</v>
      </c>
      <c r="B44" s="44"/>
      <c r="C44" s="65"/>
    </row>
    <row r="45" spans="1:5" ht="16.5" thickTop="1">
      <c r="A45" s="6" t="s">
        <v>24</v>
      </c>
      <c r="B45" s="5"/>
      <c r="C45" s="46">
        <f>SUM(C40:C44)</f>
        <v>0</v>
      </c>
      <c r="D45" s="4"/>
      <c r="E45" s="4"/>
    </row>
    <row r="46" spans="1:5">
      <c r="B46" s="5"/>
      <c r="C46" s="5"/>
      <c r="D46" s="4"/>
      <c r="E46" s="4"/>
    </row>
    <row r="47" spans="1:5" ht="16.5" thickBot="1">
      <c r="A47" s="6" t="s">
        <v>25</v>
      </c>
      <c r="B47" s="12"/>
      <c r="C47" s="56">
        <f>SUM(C30,C38,C45)*(1+B10)</f>
        <v>115917.7</v>
      </c>
    </row>
    <row r="48" spans="1:5" ht="17.25" thickTop="1" thickBot="1">
      <c r="B48" s="5"/>
      <c r="C48" s="5"/>
    </row>
    <row r="49" spans="1:5" ht="17.25" thickTop="1" thickBot="1">
      <c r="A49" s="36" t="s">
        <v>5</v>
      </c>
      <c r="B49" s="13" t="s">
        <v>26</v>
      </c>
      <c r="C49" s="39" t="s">
        <v>27</v>
      </c>
    </row>
    <row r="50" spans="1:5">
      <c r="A50" s="35" t="s">
        <v>28</v>
      </c>
      <c r="B50" s="37"/>
      <c r="C50" s="40">
        <f>6*B50</f>
        <v>0</v>
      </c>
      <c r="E50" s="11"/>
    </row>
    <row r="51" spans="1:5">
      <c r="A51" s="34" t="s">
        <v>29</v>
      </c>
      <c r="B51" s="38"/>
      <c r="C51" s="41">
        <f>B51*6</f>
        <v>0</v>
      </c>
      <c r="E51" s="11"/>
    </row>
    <row r="52" spans="1:5">
      <c r="A52" s="34" t="s">
        <v>30</v>
      </c>
      <c r="B52" s="38"/>
      <c r="C52" s="41">
        <f t="shared" ref="C52" si="1">B52*10</f>
        <v>0</v>
      </c>
      <c r="E52" s="11"/>
    </row>
    <row r="53" spans="1:5">
      <c r="A53" s="34" t="s">
        <v>31</v>
      </c>
      <c r="B53" s="38"/>
      <c r="C53" s="41">
        <f>B53*4</f>
        <v>0</v>
      </c>
      <c r="E53" s="11"/>
    </row>
    <row r="54" spans="1:5">
      <c r="A54" s="34" t="s">
        <v>32</v>
      </c>
      <c r="B54" s="38"/>
      <c r="C54" s="41">
        <f>B54*12</f>
        <v>0</v>
      </c>
      <c r="E54" s="11"/>
    </row>
    <row r="55" spans="1:5">
      <c r="A55" s="34" t="s">
        <v>33</v>
      </c>
      <c r="B55" s="38"/>
      <c r="C55" s="41">
        <f>B55*5</f>
        <v>0</v>
      </c>
      <c r="E55" s="11"/>
    </row>
    <row r="56" spans="1:5">
      <c r="A56" s="34" t="s">
        <v>34</v>
      </c>
      <c r="B56" s="38"/>
      <c r="C56" s="41">
        <f t="shared" ref="C56" si="2">B56*4</f>
        <v>0</v>
      </c>
      <c r="E56" s="11"/>
    </row>
    <row r="57" spans="1:5" ht="16.5" thickBot="1">
      <c r="A57" s="59" t="s">
        <v>35</v>
      </c>
      <c r="B57" s="60"/>
      <c r="C57" s="61">
        <f>B57*15</f>
        <v>0</v>
      </c>
      <c r="E57" s="11"/>
    </row>
    <row r="58" spans="1:5" ht="16.5" thickBot="1">
      <c r="A58" s="57" t="s">
        <v>24</v>
      </c>
      <c r="B58" s="62">
        <f>SUM(B50:B57)</f>
        <v>0</v>
      </c>
      <c r="C58" s="58">
        <f>SUM(C50:C57)</f>
        <v>0</v>
      </c>
      <c r="E58" s="11"/>
    </row>
    <row r="59" spans="1:5" ht="16.5" thickTop="1"/>
  </sheetData>
  <mergeCells count="1">
    <mergeCell ref="C2:C4"/>
  </mergeCells>
  <phoneticPr fontId="6" type="noConversion"/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showGridLines="0" zoomScale="115" zoomScaleNormal="115" workbookViewId="0"/>
  </sheetViews>
  <sheetFormatPr defaultRowHeight="15.75"/>
  <cols>
    <col min="1" max="1" width="14.25" style="73" customWidth="1"/>
    <col min="2" max="2" width="120" style="72" customWidth="1"/>
    <col min="3" max="16384" width="9" style="72"/>
  </cols>
  <sheetData>
    <row r="1" spans="1:2" ht="23.25">
      <c r="A1" s="83" t="s">
        <v>87</v>
      </c>
    </row>
    <row r="2" spans="1:2" ht="16.5" thickBot="1"/>
    <row r="3" spans="1:2" ht="16.5" thickTop="1">
      <c r="A3" s="82" t="s">
        <v>53</v>
      </c>
      <c r="B3" s="81"/>
    </row>
    <row r="4" spans="1:2" ht="31.5">
      <c r="A4" s="78" t="s">
        <v>52</v>
      </c>
      <c r="B4" s="80"/>
    </row>
    <row r="5" spans="1:2">
      <c r="A5" s="78" t="s">
        <v>51</v>
      </c>
      <c r="B5" s="77"/>
    </row>
    <row r="6" spans="1:2" ht="31.5">
      <c r="A6" s="78" t="s">
        <v>50</v>
      </c>
      <c r="B6" s="79"/>
    </row>
    <row r="7" spans="1:2" ht="31.5">
      <c r="A7" s="78" t="s">
        <v>49</v>
      </c>
      <c r="B7" s="77"/>
    </row>
    <row r="8" spans="1:2" ht="31.5">
      <c r="A8" s="78" t="s">
        <v>48</v>
      </c>
      <c r="B8" s="77"/>
    </row>
    <row r="9" spans="1:2" ht="31.5">
      <c r="A9" s="84" t="s">
        <v>54</v>
      </c>
      <c r="B9" s="85"/>
    </row>
    <row r="10" spans="1:2" ht="32.25" thickBot="1">
      <c r="A10" s="76" t="s">
        <v>47</v>
      </c>
      <c r="B10" s="75"/>
    </row>
    <row r="11" spans="1:2" ht="16.5" thickTop="1"/>
    <row r="12" spans="1:2">
      <c r="A12" s="74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showGridLines="0" workbookViewId="0"/>
  </sheetViews>
  <sheetFormatPr defaultColWidth="2.375" defaultRowHeight="15.75"/>
  <cols>
    <col min="1" max="1" width="16.5" style="86" bestFit="1" customWidth="1"/>
    <col min="2" max="2" width="4.75" style="86" bestFit="1" customWidth="1"/>
    <col min="3" max="3" width="20.75" style="86" bestFit="1" customWidth="1"/>
    <col min="4" max="16384" width="2.375" style="86"/>
  </cols>
  <sheetData>
    <row r="1" spans="1:3" s="102" customFormat="1" ht="17.25" thickTop="1" thickBot="1">
      <c r="A1" s="105" t="s">
        <v>63</v>
      </c>
      <c r="B1" s="104" t="s">
        <v>62</v>
      </c>
      <c r="C1" s="103" t="s">
        <v>61</v>
      </c>
    </row>
    <row r="2" spans="1:3">
      <c r="A2" s="116" t="s">
        <v>90</v>
      </c>
      <c r="B2" s="101">
        <v>9</v>
      </c>
      <c r="C2" s="100" t="s">
        <v>91</v>
      </c>
    </row>
    <row r="3" spans="1:3">
      <c r="A3" s="99" t="s">
        <v>65</v>
      </c>
      <c r="B3" s="98">
        <v>9</v>
      </c>
      <c r="C3" s="90" t="s">
        <v>59</v>
      </c>
    </row>
    <row r="4" spans="1:3">
      <c r="A4" s="99" t="s">
        <v>92</v>
      </c>
      <c r="B4" s="98">
        <v>9</v>
      </c>
      <c r="C4" s="90" t="s">
        <v>93</v>
      </c>
    </row>
    <row r="5" spans="1:3">
      <c r="A5" s="99" t="s">
        <v>68</v>
      </c>
      <c r="B5" s="98">
        <v>8</v>
      </c>
      <c r="C5" s="90" t="s">
        <v>70</v>
      </c>
    </row>
    <row r="6" spans="1:3">
      <c r="A6" s="99" t="s">
        <v>69</v>
      </c>
      <c r="B6" s="98">
        <v>6</v>
      </c>
      <c r="C6" s="90" t="s">
        <v>60</v>
      </c>
    </row>
    <row r="7" spans="1:3">
      <c r="A7" s="99" t="s">
        <v>94</v>
      </c>
      <c r="B7" s="98">
        <v>9</v>
      </c>
      <c r="C7" s="90" t="s">
        <v>95</v>
      </c>
    </row>
    <row r="8" spans="1:3">
      <c r="A8" s="99" t="s">
        <v>96</v>
      </c>
      <c r="B8" s="98">
        <v>6</v>
      </c>
      <c r="C8" s="90" t="s">
        <v>97</v>
      </c>
    </row>
    <row r="9" spans="1:3">
      <c r="A9" s="99" t="s">
        <v>98</v>
      </c>
      <c r="B9" s="98">
        <v>1</v>
      </c>
      <c r="C9" s="90" t="s">
        <v>99</v>
      </c>
    </row>
    <row r="10" spans="1:3">
      <c r="A10" s="99" t="s">
        <v>100</v>
      </c>
      <c r="B10" s="98">
        <v>1</v>
      </c>
      <c r="C10" s="90" t="s">
        <v>71</v>
      </c>
    </row>
    <row r="11" spans="1:3">
      <c r="A11" s="99" t="s">
        <v>101</v>
      </c>
      <c r="B11" s="98">
        <v>7</v>
      </c>
      <c r="C11" s="90" t="s">
        <v>102</v>
      </c>
    </row>
    <row r="12" spans="1:3" ht="16.5" thickBot="1">
      <c r="A12" s="97" t="s">
        <v>103</v>
      </c>
      <c r="B12" s="96">
        <v>8</v>
      </c>
      <c r="C12" s="95" t="s">
        <v>104</v>
      </c>
    </row>
    <row r="13" spans="1:3">
      <c r="A13" s="92" t="s">
        <v>58</v>
      </c>
      <c r="B13" s="94">
        <f>AVERAGE(B1:B12)</f>
        <v>6.6363636363636367</v>
      </c>
      <c r="C13" s="90"/>
    </row>
    <row r="14" spans="1:3">
      <c r="A14" s="92" t="s">
        <v>57</v>
      </c>
      <c r="B14" s="93">
        <f>SUM(B1:B12)</f>
        <v>73</v>
      </c>
      <c r="C14" s="90"/>
    </row>
    <row r="15" spans="1:3">
      <c r="A15" s="92" t="s">
        <v>56</v>
      </c>
      <c r="B15" s="91">
        <f>COUNT(B1:B12)</f>
        <v>11</v>
      </c>
      <c r="C15" s="90"/>
    </row>
    <row r="16" spans="1:3" ht="16.5" thickBot="1">
      <c r="A16" s="89" t="s">
        <v>55</v>
      </c>
      <c r="B16" s="88">
        <f>((B13)*(B15/4))</f>
        <v>18.25</v>
      </c>
      <c r="C16" s="87"/>
    </row>
    <row r="17" ht="16.5" thickTop="1"/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Stronghold</vt:lpstr>
      <vt:lpstr>Organization</vt:lpstr>
      <vt:lpstr>Parties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Owner</cp:lastModifiedBy>
  <cp:lastPrinted>2012-01-21T16:57:22Z</cp:lastPrinted>
  <dcterms:created xsi:type="dcterms:W3CDTF">2000-10-24T15:39:59Z</dcterms:created>
  <dcterms:modified xsi:type="dcterms:W3CDTF">2012-03-18T22:37:05Z</dcterms:modified>
</cp:coreProperties>
</file>