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-15" windowWidth="11910" windowHeight="10725" tabRatio="638"/>
  </bookViews>
  <sheets>
    <sheet name="Personal File" sheetId="4" r:id="rId1"/>
    <sheet name="Skills" sheetId="15" r:id="rId2"/>
    <sheet name="Spells" sheetId="21" r:id="rId3"/>
    <sheet name="Feats" sheetId="17" r:id="rId4"/>
    <sheet name="Martial" sheetId="6" r:id="rId5"/>
    <sheet name="Equipment" sheetId="19" r:id="rId6"/>
  </sheets>
  <definedNames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0">'Personal File'!$A$1:$H$32</definedName>
    <definedName name="_xlnm.Print_Area" localSheetId="1">Skills!$A$1:$K$30</definedName>
    <definedName name="_xlnm.Print_Area" localSheetId="2">Spells!$A$1:$I$13</definedName>
  </definedNames>
  <calcPr calcId="145621"/>
</workbook>
</file>

<file path=xl/calcChain.xml><?xml version="1.0" encoding="utf-8"?>
<calcChain xmlns="http://schemas.openxmlformats.org/spreadsheetml/2006/main">
  <c r="O13" i="17" l="1"/>
  <c r="O11" i="17"/>
  <c r="O10" i="17"/>
  <c r="O9" i="17"/>
  <c r="O12" i="17"/>
  <c r="O4" i="17"/>
  <c r="O3" i="17"/>
  <c r="O6" i="17"/>
  <c r="O5" i="17"/>
  <c r="O7" i="17"/>
  <c r="O8" i="17"/>
  <c r="G26" i="15"/>
  <c r="G12" i="15"/>
  <c r="H26" i="15"/>
  <c r="D26" i="15"/>
  <c r="E26" i="15" s="1"/>
  <c r="I26" i="15" l="1"/>
  <c r="H20" i="15"/>
  <c r="H36" i="15"/>
  <c r="H42" i="15"/>
  <c r="H41" i="15"/>
  <c r="H30" i="15"/>
  <c r="H40" i="15"/>
  <c r="H39" i="15"/>
  <c r="H38" i="15"/>
  <c r="H37" i="15"/>
  <c r="H35" i="15"/>
  <c r="H34" i="15"/>
  <c r="H33" i="15"/>
  <c r="H32" i="15"/>
  <c r="H31" i="15"/>
  <c r="H29" i="15"/>
  <c r="H28" i="15"/>
  <c r="H27" i="15"/>
  <c r="H25" i="15"/>
  <c r="H24" i="15"/>
  <c r="H23" i="15"/>
  <c r="H22" i="15"/>
  <c r="H21" i="15"/>
  <c r="H19" i="15"/>
  <c r="H18" i="15"/>
  <c r="H17" i="15"/>
  <c r="H16" i="15"/>
  <c r="H15" i="15"/>
  <c r="H14" i="15"/>
  <c r="G15" i="6" l="1"/>
  <c r="H13" i="15"/>
  <c r="H3" i="15" l="1"/>
  <c r="H5" i="15"/>
  <c r="H4" i="15"/>
  <c r="J8" i="6" l="1"/>
  <c r="J7" i="6"/>
  <c r="J4" i="6"/>
  <c r="J3" i="6"/>
  <c r="E56" i="15" l="1"/>
  <c r="E44" i="15" s="1"/>
  <c r="C16" i="4" l="1"/>
  <c r="C15" i="4"/>
  <c r="D5" i="15" s="1"/>
  <c r="E5" i="15" s="1"/>
  <c r="G5" i="15" s="1"/>
  <c r="I5" i="15" s="1"/>
  <c r="C14" i="4"/>
  <c r="D25" i="15" s="1"/>
  <c r="E25" i="15" s="1"/>
  <c r="G25" i="15" s="1"/>
  <c r="I25" i="15" s="1"/>
  <c r="C13" i="4"/>
  <c r="C12" i="4"/>
  <c r="C11" i="4"/>
  <c r="D3" i="15" l="1"/>
  <c r="E3" i="15" s="1"/>
  <c r="G3" i="15" s="1"/>
  <c r="I3" i="15" s="1"/>
  <c r="E13" i="4"/>
  <c r="D4" i="15"/>
  <c r="E4" i="15" s="1"/>
  <c r="G4" i="15" s="1"/>
  <c r="I4" i="15" s="1"/>
  <c r="H7" i="6"/>
  <c r="H43" i="15" l="1"/>
  <c r="H12" i="15"/>
  <c r="H11" i="15"/>
  <c r="H10" i="15"/>
  <c r="H9" i="15"/>
  <c r="H8" i="15"/>
  <c r="H7" i="15"/>
  <c r="H6" i="15"/>
  <c r="I7" i="6" l="1"/>
  <c r="K7" i="6" s="1"/>
  <c r="H8" i="6"/>
  <c r="I8" i="6" s="1"/>
  <c r="K8" i="6" s="1"/>
  <c r="B44" i="15" l="1"/>
  <c r="D6" i="17" l="1"/>
  <c r="C6" i="17"/>
  <c r="B6" i="17"/>
  <c r="D27" i="15" l="1"/>
  <c r="E27" i="15" s="1"/>
  <c r="G27" i="15" l="1"/>
  <c r="I27" i="15" s="1"/>
  <c r="C29" i="19" l="1"/>
  <c r="H3" i="6" l="1"/>
  <c r="I3" i="6" s="1"/>
  <c r="K3" i="6" s="1"/>
  <c r="H4" i="6"/>
  <c r="I4" i="6" s="1"/>
  <c r="K4" i="6" s="1"/>
  <c r="B14" i="6" l="1"/>
  <c r="E15" i="4"/>
  <c r="D37" i="15"/>
  <c r="E37" i="15" s="1"/>
  <c r="D42" i="15"/>
  <c r="E42" i="15" s="1"/>
  <c r="G42" i="15" s="1"/>
  <c r="I42" i="15" s="1"/>
  <c r="C21" i="19"/>
  <c r="D32" i="15"/>
  <c r="E32" i="15" s="1"/>
  <c r="G32" i="15" s="1"/>
  <c r="I32" i="15" s="1"/>
  <c r="D41" i="15"/>
  <c r="E41" i="15" s="1"/>
  <c r="G41" i="15" s="1"/>
  <c r="I41" i="15" s="1"/>
  <c r="D39" i="15"/>
  <c r="E39" i="15" s="1"/>
  <c r="E16" i="4"/>
  <c r="D38" i="15"/>
  <c r="E38" i="15" s="1"/>
  <c r="D40" i="15"/>
  <c r="E40" i="15" s="1"/>
  <c r="G40" i="15" s="1"/>
  <c r="I40" i="15" s="1"/>
  <c r="D34" i="15"/>
  <c r="E34" i="15" s="1"/>
  <c r="D19" i="15"/>
  <c r="E19" i="15" s="1"/>
  <c r="G19" i="15" s="1"/>
  <c r="I19" i="15" s="1"/>
  <c r="D30" i="15"/>
  <c r="E30" i="15" s="1"/>
  <c r="G30" i="15" s="1"/>
  <c r="I30" i="15" s="1"/>
  <c r="D36" i="15"/>
  <c r="E36" i="15" s="1"/>
  <c r="G36" i="15" s="1"/>
  <c r="I36" i="15" s="1"/>
  <c r="D24" i="15"/>
  <c r="E24" i="15" s="1"/>
  <c r="D14" i="15"/>
  <c r="E14" i="15" s="1"/>
  <c r="G14" i="15" s="1"/>
  <c r="I14" i="15" s="1"/>
  <c r="D12" i="15"/>
  <c r="E12" i="15" s="1"/>
  <c r="I12" i="15" s="1"/>
  <c r="D43" i="15"/>
  <c r="E43" i="15" s="1"/>
  <c r="D35" i="15"/>
  <c r="E35" i="15" s="1"/>
  <c r="D33" i="15"/>
  <c r="E33" i="15" s="1"/>
  <c r="D31" i="15"/>
  <c r="E31" i="15" s="1"/>
  <c r="D29" i="15"/>
  <c r="E29" i="15" s="1"/>
  <c r="D28" i="15"/>
  <c r="E28" i="15" s="1"/>
  <c r="D23" i="15"/>
  <c r="E23" i="15" s="1"/>
  <c r="D22" i="15"/>
  <c r="E22" i="15" s="1"/>
  <c r="D21" i="15"/>
  <c r="E21" i="15" s="1"/>
  <c r="D20" i="15"/>
  <c r="E20" i="15" s="1"/>
  <c r="G20" i="15" s="1"/>
  <c r="I20" i="15" s="1"/>
  <c r="D18" i="15"/>
  <c r="E18" i="15" s="1"/>
  <c r="D17" i="15"/>
  <c r="E17" i="15" s="1"/>
  <c r="D16" i="15"/>
  <c r="E16" i="15" s="1"/>
  <c r="D15" i="15"/>
  <c r="E15" i="15" s="1"/>
  <c r="D13" i="15"/>
  <c r="E13" i="15" s="1"/>
  <c r="D11" i="15"/>
  <c r="E11" i="15" s="1"/>
  <c r="D10" i="15"/>
  <c r="E10" i="15" s="1"/>
  <c r="D9" i="15"/>
  <c r="E9" i="15" s="1"/>
  <c r="D8" i="15"/>
  <c r="E8" i="15" s="1"/>
  <c r="D7" i="15"/>
  <c r="E7" i="15" s="1"/>
  <c r="D6" i="15"/>
  <c r="E6" i="15" s="1"/>
  <c r="G7" i="15" l="1"/>
  <c r="I7" i="15" s="1"/>
  <c r="G6" i="15"/>
  <c r="I6" i="15" s="1"/>
  <c r="G8" i="15"/>
  <c r="I8" i="15" s="1"/>
  <c r="G10" i="15"/>
  <c r="I10" i="15" s="1"/>
  <c r="G13" i="15"/>
  <c r="I13" i="15" s="1"/>
  <c r="G16" i="15"/>
  <c r="I16" i="15" s="1"/>
  <c r="G18" i="15"/>
  <c r="I18" i="15" s="1"/>
  <c r="G21" i="15"/>
  <c r="I21" i="15" s="1"/>
  <c r="G23" i="15"/>
  <c r="I23" i="15" s="1"/>
  <c r="G29" i="15"/>
  <c r="I29" i="15" s="1"/>
  <c r="G33" i="15"/>
  <c r="I33" i="15" s="1"/>
  <c r="G35" i="15"/>
  <c r="I35" i="15" s="1"/>
  <c r="G24" i="15"/>
  <c r="I24" i="15" s="1"/>
  <c r="G34" i="15"/>
  <c r="I34" i="15" s="1"/>
  <c r="G38" i="15"/>
  <c r="I38" i="15" s="1"/>
  <c r="G39" i="15"/>
  <c r="I39" i="15" s="1"/>
  <c r="G37" i="15"/>
  <c r="I37" i="15" s="1"/>
  <c r="G9" i="15"/>
  <c r="I9" i="15" s="1"/>
  <c r="G11" i="15"/>
  <c r="I11" i="15" s="1"/>
  <c r="G15" i="15"/>
  <c r="I15" i="15" s="1"/>
  <c r="G17" i="15"/>
  <c r="I17" i="15" s="1"/>
  <c r="G22" i="15"/>
  <c r="I22" i="15" s="1"/>
  <c r="G28" i="15"/>
  <c r="I28" i="15" s="1"/>
  <c r="G31" i="15"/>
  <c r="I31" i="15" s="1"/>
  <c r="G43" i="15"/>
  <c r="I43" i="15" s="1"/>
  <c r="C14" i="19"/>
  <c r="E12" i="4" s="1"/>
</calcChain>
</file>

<file path=xl/comments1.xml><?xml version="1.0" encoding="utf-8"?>
<comments xmlns="http://schemas.openxmlformats.org/spreadsheetml/2006/main">
  <authors>
    <author>Alexis Álvarez</author>
  </authors>
  <commentList>
    <comment ref="C9" authorId="0">
      <text>
        <r>
          <rPr>
            <sz val="12"/>
            <color indexed="81"/>
            <rFont val="Times New Roman"/>
            <family val="1"/>
          </rPr>
          <t>+6/+1</t>
        </r>
      </text>
    </comment>
    <comment ref="E11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F7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8" authorId="0">
      <text>
        <r>
          <rPr>
            <sz val="12"/>
            <color indexed="81"/>
            <rFont val="Times New Roman"/>
            <family val="1"/>
          </rPr>
          <t>Persuasive +2</t>
        </r>
      </text>
    </comment>
    <comment ref="F9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13" authorId="0">
      <text>
        <r>
          <rPr>
            <sz val="12"/>
            <color indexed="81"/>
            <rFont val="Times New Roman"/>
            <family val="1"/>
          </rPr>
          <t>Bluff Synergy +2
Negotiator +2</t>
        </r>
      </text>
    </comment>
    <comment ref="F15" authorId="0">
      <text>
        <r>
          <rPr>
            <sz val="12"/>
            <color indexed="81"/>
            <rFont val="Times New Roman"/>
            <family val="1"/>
          </rPr>
          <t>Deceitful +2
Bluff Synergy +2
to act in character</t>
        </r>
      </text>
    </comment>
    <comment ref="F16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17" authorId="0">
      <text>
        <r>
          <rPr>
            <sz val="12"/>
            <color indexed="81"/>
            <rFont val="Times New Roman"/>
            <family val="1"/>
          </rPr>
          <t>Deceitful +2</t>
        </r>
      </text>
    </comment>
    <comment ref="F18" authorId="0">
      <text>
        <r>
          <rPr>
            <sz val="12"/>
            <color indexed="81"/>
            <rFont val="Times New Roman"/>
            <family val="1"/>
          </rPr>
          <t>Investigator +2</t>
        </r>
      </text>
    </comment>
    <comment ref="F21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22" authorId="0">
      <text>
        <r>
          <rPr>
            <sz val="12"/>
            <color indexed="81"/>
            <rFont val="Times New Roman"/>
            <family val="1"/>
          </rPr>
          <t>Bluff Synergy +2
Persuasive +2</t>
        </r>
      </text>
    </comment>
    <comment ref="F23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29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34" authorId="0">
      <text>
        <r>
          <rPr>
            <sz val="12"/>
            <color indexed="81"/>
            <rFont val="Times New Roman"/>
            <family val="1"/>
          </rPr>
          <t>Investigator +2</t>
        </r>
      </text>
    </comment>
    <comment ref="F35" authorId="0">
      <text>
        <r>
          <rPr>
            <sz val="12"/>
            <color indexed="81"/>
            <rFont val="Times New Roman"/>
            <family val="1"/>
          </rPr>
          <t>Negotiator +2</t>
        </r>
      </text>
    </comment>
    <comment ref="F36" authorId="0">
      <text>
        <r>
          <rPr>
            <sz val="12"/>
            <color indexed="81"/>
            <rFont val="Times New Roman"/>
            <family val="1"/>
          </rPr>
          <t>Chain Shirt -2
Bluff Synergy +2</t>
        </r>
      </text>
    </comment>
    <comment ref="F41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D8" authorId="0">
      <text>
        <r>
          <rPr>
            <sz val="12"/>
            <color indexed="81"/>
            <rFont val="Times New Roman"/>
            <family val="1"/>
          </rPr>
          <t>Sulphur or phosphorous</t>
        </r>
      </text>
    </comment>
    <comment ref="D11" authorId="0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16" authorId="0">
      <text>
        <r>
          <rPr>
            <sz val="12"/>
            <color indexed="81"/>
            <rFont val="Times New Roman"/>
            <family val="1"/>
          </rPr>
          <t>Pure Water</t>
        </r>
      </text>
    </comment>
    <comment ref="D21" authorId="0">
      <text>
        <r>
          <rPr>
            <sz val="12"/>
            <color indexed="81"/>
            <rFont val="Times New Roman"/>
            <family val="1"/>
          </rPr>
          <t>Bacteria culture</t>
        </r>
      </text>
    </comment>
    <comment ref="D30" authorId="0">
      <text>
        <r>
          <rPr>
            <sz val="12"/>
            <color indexed="81"/>
            <rFont val="Times New Roman"/>
            <family val="1"/>
          </rPr>
          <t>Pinch of dirt</t>
        </r>
      </text>
    </comment>
    <comment ref="D31" authorId="0">
      <text>
        <r>
          <rPr>
            <sz val="12"/>
            <color indexed="81"/>
            <rFont val="Times New Roman"/>
            <family val="1"/>
          </rPr>
          <t>Imbued weapon</t>
        </r>
      </text>
    </comment>
    <comment ref="D36" authorId="0">
      <text>
        <r>
          <rPr>
            <sz val="12"/>
            <color indexed="81"/>
            <rFont val="Times New Roman"/>
            <family val="1"/>
          </rPr>
          <t>Parchment w/ holy text</t>
        </r>
      </text>
    </comment>
    <comment ref="D39" authorId="0">
      <text>
        <r>
          <rPr>
            <sz val="12"/>
            <color indexed="81"/>
            <rFont val="Times New Roman"/>
            <family val="1"/>
          </rPr>
          <t>Dumathoin symbol, crystal lens</t>
        </r>
      </text>
    </comment>
    <comment ref="D40" authorId="0">
      <text>
        <r>
          <rPr>
            <sz val="12"/>
            <color indexed="81"/>
            <rFont val="Times New Roman"/>
            <family val="1"/>
          </rPr>
          <t>Bait for said animal</t>
        </r>
      </text>
    </comment>
    <comment ref="D41" authorId="0">
      <text>
        <r>
          <rPr>
            <sz val="12"/>
            <color indexed="81"/>
            <rFont val="Times New Roman"/>
            <family val="1"/>
          </rPr>
          <t>25 gp of sticks and bones</t>
        </r>
      </text>
    </comment>
    <comment ref="D49" authorId="0">
      <text>
        <r>
          <rPr>
            <sz val="12"/>
            <color indexed="81"/>
            <rFont val="Times New Roman"/>
            <family val="1"/>
          </rPr>
          <t>Dumathoin symbol, holy water, silver dust.</t>
        </r>
      </text>
    </comment>
    <comment ref="D60" authorId="0">
      <text>
        <r>
          <rPr>
            <sz val="12"/>
            <color indexed="81"/>
            <rFont val="Times New Roman"/>
            <family val="1"/>
          </rPr>
          <t>Dumathoin symbol, salt, copper pieces</t>
        </r>
      </text>
    </comment>
    <comment ref="D70" authorId="0">
      <text>
        <r>
          <rPr>
            <sz val="12"/>
            <color indexed="81"/>
            <rFont val="Times New Roman"/>
            <family val="1"/>
          </rPr>
          <t>25 gp of sticks and bones</t>
        </r>
      </text>
    </comment>
    <comment ref="D72" authorId="0">
      <text/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R26" authorId="0">
      <text>
        <r>
          <rPr>
            <sz val="12"/>
            <color indexed="81"/>
            <rFont val="Times New Roman"/>
            <family val="1"/>
          </rPr>
          <t>Hand crossbow, rapier, sap, shortbow, and short sword.
PHB 50</t>
        </r>
      </text>
    </comment>
  </commentList>
</comments>
</file>

<file path=xl/comments5.xml><?xml version="1.0" encoding="utf-8"?>
<comments xmlns="http://schemas.openxmlformats.org/spreadsheetml/2006/main">
  <authors>
    <author>Alexis Álvarez</author>
  </authors>
  <commentList>
    <comment ref="D10" authorId="0">
      <text>
        <r>
          <rPr>
            <sz val="12"/>
            <color indexed="81"/>
            <rFont val="Times New Roman"/>
            <family val="1"/>
          </rPr>
          <t>Balance, Climb, Escape Artist, Hide, Jump, Move Silently, Sleight of Hand, Tumble.</t>
        </r>
      </text>
    </comment>
  </commentList>
</comments>
</file>

<file path=xl/sharedStrings.xml><?xml version="1.0" encoding="utf-8"?>
<sst xmlns="http://schemas.openxmlformats.org/spreadsheetml/2006/main" count="891" uniqueCount="392">
  <si>
    <t>Race:</t>
  </si>
  <si>
    <t>Sex:</t>
  </si>
  <si>
    <t>Height:</t>
  </si>
  <si>
    <t>Weight:</t>
  </si>
  <si>
    <t>Strength:</t>
  </si>
  <si>
    <t>Dexterity: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</si>
  <si>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</si>
  <si>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</si>
  <si>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</si>
  <si>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</si>
  <si>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</si>
  <si>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</si>
  <si>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</si>
  <si>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</si>
  <si>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XP: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</si>
  <si>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</si>
  <si>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</si>
  <si>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</si>
  <si>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</si>
  <si>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</si>
  <si>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</si>
  <si>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</si>
  <si>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</si>
  <si>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</si>
  <si>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</si>
  <si>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</si>
  <si>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</si>
  <si>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</si>
  <si>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</si>
  <si>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Duration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</si>
  <si>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</si>
  <si>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</si>
  <si>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</si>
  <si>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</si>
  <si>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</si>
  <si>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</si>
  <si>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</si>
  <si>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</si>
  <si>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</si>
  <si>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</si>
  <si>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</si>
  <si>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</si>
  <si>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</si>
  <si>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</si>
  <si>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</si>
  <si>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</si>
  <si>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</si>
  <si>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</si>
  <si>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</si>
  <si>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</si>
  <si>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</si>
  <si>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</si>
  <si>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</si>
  <si>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</si>
  <si>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</si>
  <si>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</si>
  <si>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</si>
  <si>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</si>
  <si>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</si>
  <si>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</si>
  <si>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</si>
  <si>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</si>
  <si>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</si>
  <si>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</si>
  <si>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</si>
  <si>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</si>
  <si>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</si>
  <si>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</si>
  <si>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</si>
  <si>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</si>
  <si>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Current HP:</t>
  </si>
  <si>
    <t>Class:</t>
  </si>
  <si>
    <t>Level:</t>
  </si>
  <si>
    <t>Alignment:</t>
  </si>
  <si>
    <t>Handedness:</t>
  </si>
  <si>
    <t>Total</t>
  </si>
  <si>
    <t>Critical</t>
  </si>
  <si>
    <t>Range</t>
  </si>
  <si>
    <t>Fortitude</t>
  </si>
  <si>
    <t>Reflex</t>
  </si>
  <si>
    <t>Will</t>
  </si>
  <si>
    <t>Armor &amp; Shield</t>
  </si>
  <si>
    <t>Missiles</t>
  </si>
  <si>
    <t>Instant</t>
  </si>
  <si>
    <t>Lb. Capacity:</t>
  </si>
  <si>
    <t>Lb. Carried:</t>
  </si>
  <si>
    <t>Base Speed:</t>
  </si>
  <si>
    <t>+0</t>
  </si>
  <si>
    <t>Spell</t>
  </si>
  <si>
    <t>Languages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</si>
  <si>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</si>
  <si>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</si>
  <si>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</si>
  <si>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</si>
  <si>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</si>
  <si>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</si>
  <si>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</si>
  <si>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Horse Encumbrance:</t>
  </si>
  <si>
    <t>Check</t>
  </si>
  <si>
    <t>Arcane</t>
  </si>
  <si>
    <t>Speed</t>
  </si>
  <si>
    <t>Bolt</t>
  </si>
  <si>
    <t>Age:</t>
  </si>
  <si>
    <t>Region:</t>
  </si>
  <si>
    <t>Stash (not available)</t>
  </si>
  <si>
    <t>Knowledge:  Arcana</t>
  </si>
  <si>
    <t>Male</t>
  </si>
  <si>
    <t>1 liter</t>
  </si>
  <si>
    <t>Sleight of Hand</t>
  </si>
  <si>
    <t>Survival</t>
  </si>
  <si>
    <t>Touch AC:</t>
  </si>
  <si>
    <t>2</t>
  </si>
  <si>
    <t>Played by Alexis Álvarez</t>
  </si>
  <si>
    <t>Proficiencies</t>
  </si>
  <si>
    <t>Attack Bonus:</t>
  </si>
  <si>
    <t>Atk</t>
  </si>
  <si>
    <t>Feats</t>
  </si>
  <si>
    <t>100’ + 10’/lvl</t>
  </si>
  <si>
    <t>1 SA</t>
  </si>
  <si>
    <t>V S</t>
  </si>
  <si>
    <t>Evocation</t>
  </si>
  <si>
    <t>25’ + 2½’/lvl</t>
  </si>
  <si>
    <t>V S F</t>
  </si>
  <si>
    <t>Casting</t>
  </si>
  <si>
    <t>School</t>
  </si>
  <si>
    <t>Level</t>
  </si>
  <si>
    <t>0th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</si>
  <si>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</si>
  <si>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</si>
  <si>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</si>
  <si>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</si>
  <si>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</si>
  <si>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</si>
  <si>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</si>
  <si>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</si>
  <si>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</si>
  <si>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Total Spells</t>
  </si>
  <si>
    <t>Base Spells</t>
  </si>
  <si>
    <t>DC</t>
  </si>
  <si>
    <t>Cast?</t>
  </si>
  <si>
    <t>Spells per Day by Level</t>
  </si>
  <si>
    <t>Conjuration</t>
  </si>
  <si>
    <t>1 rnd/lvl</t>
  </si>
  <si>
    <t>30'</t>
  </si>
  <si>
    <t>Chain Shirt</t>
  </si>
  <si>
    <t>20'</t>
  </si>
  <si>
    <t>Abjuration</t>
  </si>
  <si>
    <t>Touch</t>
  </si>
  <si>
    <t>1 minute</t>
  </si>
  <si>
    <t>400’ + 40’/lvl</t>
  </si>
  <si>
    <t>Ranged Touch Attack</t>
  </si>
  <si>
    <t>On Mount:  Warhorse</t>
  </si>
  <si>
    <t>Gold:</t>
  </si>
  <si>
    <t>Human</t>
  </si>
  <si>
    <t>Haversack Encumbrance:</t>
  </si>
  <si>
    <t>Haversack (not available)</t>
  </si>
  <si>
    <t>-2</t>
  </si>
  <si>
    <t>Roll</t>
  </si>
  <si>
    <t>Transmut.</t>
  </si>
  <si>
    <t>V S M</t>
  </si>
  <si>
    <t>Rogue</t>
  </si>
  <si>
    <t>Skill/Save</t>
  </si>
  <si>
    <t>Skills &amp; Saves</t>
  </si>
  <si>
    <t>Hold Person</t>
  </si>
  <si>
    <t>4</t>
  </si>
  <si>
    <t>Cleric</t>
  </si>
  <si>
    <t>Chaotic Neutral</t>
  </si>
  <si>
    <t>Gnome U</t>
  </si>
  <si>
    <t>Right</t>
  </si>
  <si>
    <t>Cleric Robes</t>
  </si>
  <si>
    <t>Craft:  Bookbinding</t>
  </si>
  <si>
    <t>Knowledge:  History</t>
  </si>
  <si>
    <t>Knowledge:  Religion</t>
  </si>
  <si>
    <t>Wisdom Bonus</t>
  </si>
  <si>
    <t>Common, Abyssal, Infernal</t>
  </si>
  <si>
    <t>Mending</t>
  </si>
  <si>
    <t>¨</t>
  </si>
  <si>
    <t>Light</t>
  </si>
  <si>
    <t>Prepared Spells</t>
  </si>
  <si>
    <t>Profession:  (Scribe)</t>
  </si>
  <si>
    <t>Perform:  (Oratory)</t>
  </si>
  <si>
    <t>Evangelist</t>
  </si>
  <si>
    <t>Morningstar</t>
  </si>
  <si>
    <t>Dagger</t>
  </si>
  <si>
    <t>Hand Crossbow</t>
  </si>
  <si>
    <t>Components</t>
  </si>
  <si>
    <t>Create Water</t>
  </si>
  <si>
    <t>2 gallons/level</t>
  </si>
  <si>
    <t>Universal</t>
  </si>
  <si>
    <t>1 HP</t>
  </si>
  <si>
    <t>Detect Magic</t>
  </si>
  <si>
    <t>60’</t>
  </si>
  <si>
    <t>1 min/lvl</t>
  </si>
  <si>
    <t>must concentrate</t>
  </si>
  <si>
    <t>Detect Poison</t>
  </si>
  <si>
    <t>Divination</t>
  </si>
  <si>
    <t>PHB 219</t>
  </si>
  <si>
    <t>Guidance</t>
  </si>
  <si>
    <t>+1 to attack</t>
  </si>
  <si>
    <t>V M</t>
  </si>
  <si>
    <t>10 min/lvl</t>
  </si>
  <si>
    <t>7-meter radius</t>
  </si>
  <si>
    <t>10’</t>
  </si>
  <si>
    <t>PHB 253</t>
  </si>
  <si>
    <t>Purify Food/Drk.</t>
  </si>
  <si>
    <t>Read Magic</t>
  </si>
  <si>
    <t>Personal</t>
  </si>
  <si>
    <t>PHB 269</t>
  </si>
  <si>
    <t>Resistance</t>
  </si>
  <si>
    <t>V S M/DF</t>
  </si>
  <si>
    <t>+1 all saves</t>
  </si>
  <si>
    <t>Summon Holy Symbol</t>
  </si>
  <si>
    <t>0'</t>
  </si>
  <si>
    <t>Complete Champion 128</t>
  </si>
  <si>
    <t>Virtue</t>
  </si>
  <si>
    <t>V S DF</t>
  </si>
  <si>
    <t>+1 HP to target</t>
  </si>
  <si>
    <t>Bane/Bless</t>
  </si>
  <si>
    <t>Enchant</t>
  </si>
  <si>
    <t>50’</t>
  </si>
  <si>
    <t>+/-1 Att. &amp; vs Fear</t>
  </si>
  <si>
    <t>Bless Water</t>
  </si>
  <si>
    <t>Cause Fear</t>
  </si>
  <si>
    <t>Necro.</t>
  </si>
  <si>
    <t>1d4 rnds</t>
  </si>
  <si>
    <t>-2 Morale penalty</t>
  </si>
  <si>
    <t>Command</t>
  </si>
  <si>
    <t>V</t>
  </si>
  <si>
    <t>1 round</t>
  </si>
  <si>
    <t>Single word command, PHB 211</t>
  </si>
  <si>
    <t>Comprehend Lang.</t>
  </si>
  <si>
    <t>PHB 212</t>
  </si>
  <si>
    <t>Curse Water</t>
  </si>
  <si>
    <t>Deathwatch</t>
  </si>
  <si>
    <t>PHB 217</t>
  </si>
  <si>
    <t>Detect C/E/G/L</t>
  </si>
  <si>
    <t>PHB 218 - 219</t>
  </si>
  <si>
    <t>Disrupt Undead</t>
  </si>
  <si>
    <t>1d6</t>
  </si>
  <si>
    <t>Divine Favor</t>
  </si>
  <si>
    <t>+1 Luck bonus / 3 levels</t>
  </si>
  <si>
    <t>Doom</t>
  </si>
  <si>
    <t>PHB 225</t>
  </si>
  <si>
    <t>Endure Elements</t>
  </si>
  <si>
    <t>24 hours</t>
  </si>
  <si>
    <t>Element (5)</t>
  </si>
  <si>
    <t>Entropic Shield</t>
  </si>
  <si>
    <t>+20% avoid ranged attacks</t>
  </si>
  <si>
    <t>Impede</t>
  </si>
  <si>
    <t>Enchant.</t>
  </si>
  <si>
    <t>Complete Champion 122</t>
  </si>
  <si>
    <t>Longstrider</t>
  </si>
  <si>
    <t>1 hour/lvl</t>
  </si>
  <si>
    <t>PHB 249</t>
  </si>
  <si>
    <t>Magic Weapon</t>
  </si>
  <si>
    <t>V S F/DF</t>
  </si>
  <si>
    <t>+1 enhancement</t>
  </si>
  <si>
    <t>Obscuring Mist</t>
  </si>
  <si>
    <t>30’ radius</t>
  </si>
  <si>
    <t>Prot. fr. C/E/G/L</t>
  </si>
  <si>
    <t>PHB 266</t>
  </si>
  <si>
    <t>Remove Fear</t>
  </si>
  <si>
    <t>PHB 271</t>
  </si>
  <si>
    <t>Sanctuary</t>
  </si>
  <si>
    <t>PHB 274</t>
  </si>
  <si>
    <t>Shield of Faith</t>
  </si>
  <si>
    <t>+2 to deflect +1/lvl. (5 max)</t>
  </si>
  <si>
    <t>Summon Monster I</t>
  </si>
  <si>
    <t>1 FR</t>
  </si>
  <si>
    <t>1 1st-level monster, p. 258</t>
  </si>
  <si>
    <t>Aid</t>
  </si>
  <si>
    <t>+1 Att. &amp; vs Fear + 1d8 temp HP</t>
  </si>
  <si>
    <t>Analyze Portal</t>
  </si>
  <si>
    <t>FRC 66</t>
  </si>
  <si>
    <t>Animal Messenger</t>
  </si>
  <si>
    <t>1 day/lvl</t>
  </si>
  <si>
    <t>Target’s Int. must be &lt; 3</t>
  </si>
  <si>
    <t>Augury/Oracle</t>
  </si>
  <si>
    <t>Bone oracle is most revealing</t>
  </si>
  <si>
    <t>Benediction</t>
  </si>
  <si>
    <t>Complete Champion 116</t>
  </si>
  <si>
    <t>Bewildering Substitution</t>
  </si>
  <si>
    <t>Illusion</t>
  </si>
  <si>
    <t>Bewildering Visions</t>
  </si>
  <si>
    <t>Complete Champion 117</t>
  </si>
  <si>
    <t>Body Ward</t>
  </si>
  <si>
    <t>Bull’s Strength</t>
  </si>
  <si>
    <t>1d4+1 Str. bonus</t>
  </si>
  <si>
    <t>Calm Emotions</t>
  </si>
  <si>
    <t>Requires concentration</t>
  </si>
  <si>
    <t>Conduit of Life</t>
  </si>
  <si>
    <t>Complete Champion 118</t>
  </si>
  <si>
    <t>Consecrate</t>
  </si>
  <si>
    <t>2 hrs/lvl</t>
  </si>
  <si>
    <t>Darkness</t>
  </si>
  <si>
    <t>V M/DF</t>
  </si>
  <si>
    <t>Death Knell</t>
  </si>
  <si>
    <t>special</t>
  </si>
  <si>
    <t>Delay Poison</t>
  </si>
  <si>
    <t>Desecrate</t>
  </si>
  <si>
    <t>PHB 218</t>
  </si>
  <si>
    <t>Divine Presence</t>
  </si>
  <si>
    <t>Complete Champion 119</t>
  </si>
  <si>
    <t>Endurance</t>
  </si>
  <si>
    <t>1d4+1 Con. bonus</t>
  </si>
  <si>
    <t>Enthrall</t>
  </si>
  <si>
    <t>1 hour</t>
  </si>
  <si>
    <t>like 2.0 Friends</t>
  </si>
  <si>
    <t>Execration</t>
  </si>
  <si>
    <t>Complete Champion 120</t>
  </si>
  <si>
    <t>Find Traps</t>
  </si>
  <si>
    <t>Search skill as rogue</t>
  </si>
  <si>
    <t>Gentle Repose</t>
  </si>
  <si>
    <t>PHB 235</t>
  </si>
  <si>
    <t>PHB 241</t>
  </si>
  <si>
    <t>Interfaith Blessing</t>
  </si>
  <si>
    <t>Complete Champion 123</t>
  </si>
  <si>
    <t>Lesser Restoration</t>
  </si>
  <si>
    <t>Restores attribute pts.</t>
  </si>
  <si>
    <t>Light of Faith</t>
  </si>
  <si>
    <t>Lore of the Gods</t>
  </si>
  <si>
    <t>Complete Champion 124</t>
  </si>
  <si>
    <t>Make Whole</t>
  </si>
  <si>
    <t>PHB 252 and Mending (253)</t>
  </si>
  <si>
    <t>Master Cavalier</t>
  </si>
  <si>
    <t>Complete Champion 125</t>
  </si>
  <si>
    <t>Remove Paralysis</t>
  </si>
  <si>
    <t>Shatter</t>
  </si>
  <si>
    <t>PHB 278</t>
  </si>
  <si>
    <t>Shield Other</t>
  </si>
  <si>
    <t>Silence</t>
  </si>
  <si>
    <t>5-meter radius</t>
  </si>
  <si>
    <t>Sound Burst</t>
  </si>
  <si>
    <t>1d8 + stun, PHB 281</t>
  </si>
  <si>
    <t>Speak with Animals</t>
  </si>
  <si>
    <t>PHB 281</t>
  </si>
  <si>
    <t>Spiritual Weapon</t>
  </si>
  <si>
    <t>PHB 283</t>
  </si>
  <si>
    <t>Substitute Domain</t>
  </si>
  <si>
    <t>10 min.</t>
  </si>
  <si>
    <t>Summon Monster II</t>
  </si>
  <si>
    <t>1 2nd-l., or 1d3 1st-l., p. 287</t>
  </si>
  <si>
    <t>Turn Anathema</t>
  </si>
  <si>
    <t>10 minutes</t>
  </si>
  <si>
    <t>Complete Champion 129</t>
  </si>
  <si>
    <t>Undetectable Alignment</t>
  </si>
  <si>
    <t>PHB 297</t>
  </si>
  <si>
    <t>Zone of Truth</t>
  </si>
  <si>
    <t>V S/DF</t>
  </si>
  <si>
    <t>PHB 303</t>
  </si>
  <si>
    <t>Spells Granted by Hextor (list still needs revising)</t>
  </si>
  <si>
    <t>by PC Leadership</t>
  </si>
  <si>
    <t>180 lbs.</t>
  </si>
  <si>
    <t>5' 10'</t>
  </si>
  <si>
    <r>
      <t>26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80</t>
    </r>
  </si>
  <si>
    <t>Evasion</t>
  </si>
  <si>
    <t>Trap Sense</t>
  </si>
  <si>
    <t>Sneak Attack 2d6</t>
  </si>
  <si>
    <t>Trapfinding</t>
  </si>
  <si>
    <t>Rebuke Undead</t>
  </si>
  <si>
    <t>Domain Spell</t>
  </si>
  <si>
    <t>evangelist</t>
  </si>
  <si>
    <t>rogue</t>
  </si>
  <si>
    <t>cleric</t>
  </si>
  <si>
    <t>Persuasive (human feat)</t>
  </si>
  <si>
    <t>Rogue Weapons, Simple Weapons</t>
  </si>
  <si>
    <t>Armor (Light), Shields (not tower)</t>
  </si>
  <si>
    <t>Basic Class Abilities</t>
  </si>
  <si>
    <t>Prestige Class Abilities</t>
  </si>
  <si>
    <t>Great Orator (inspire dread)</t>
  </si>
  <si>
    <t>Fast Talk</t>
  </si>
  <si>
    <t>Inflame the Righteous</t>
  </si>
  <si>
    <t>Skill Mastery</t>
  </si>
  <si>
    <t>Convert the Unfaithful</t>
  </si>
  <si>
    <t>Knowledge:  Local</t>
  </si>
  <si>
    <t>Inflict Minor Wounds</t>
  </si>
  <si>
    <t>Inflict Light Wounds</t>
  </si>
  <si>
    <t>Inflict Moderate Wounds</t>
  </si>
  <si>
    <t>Does not Inflict damage</t>
  </si>
  <si>
    <t>1d8+5</t>
  </si>
  <si>
    <t>2d8+8</t>
  </si>
  <si>
    <t>Negotiator (1st level)</t>
  </si>
  <si>
    <t>Investigator (3rd level)</t>
  </si>
  <si>
    <t>Deceitful (6th level)</t>
  </si>
  <si>
    <t>Spell Penetration (9th level)</t>
  </si>
  <si>
    <t>Protection from Law</t>
  </si>
  <si>
    <t>Bull's Strength</t>
  </si>
  <si>
    <t>Eagle’s Splendor</t>
  </si>
  <si>
    <t>+6</t>
  </si>
  <si>
    <t>Prophet of the Geistfather</t>
  </si>
  <si>
    <t>Br. Swori,</t>
  </si>
  <si>
    <t>Bane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</si>
</sst>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7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8"/>
      <color indexed="53"/>
      <name val="Times New Roman"/>
      <family val="1"/>
    </font>
    <font>
      <i/>
      <sz val="14"/>
      <color indexed="57"/>
      <name val="Times New Roman"/>
      <family val="1"/>
    </font>
    <font>
      <i/>
      <sz val="17"/>
      <name val="Times New Roman"/>
      <family val="1"/>
    </font>
    <font>
      <i/>
      <sz val="13"/>
      <color indexed="10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13"/>
      <color theme="7" tint="0.59999389629810485"/>
      <name val="Times New Roman"/>
      <family val="1"/>
    </font>
    <font>
      <sz val="12"/>
      <color theme="0" tint="-0.499984740745262"/>
      <name val="Times New Roman"/>
      <family val="1"/>
    </font>
    <font>
      <b/>
      <sz val="12"/>
      <color theme="0" tint="-0.499984740745262"/>
      <name val="Times New Roman"/>
      <family val="1"/>
    </font>
    <font>
      <b/>
      <sz val="12"/>
      <color rgb="FFFFC000"/>
      <name val="Times New Roman"/>
      <family val="1"/>
    </font>
    <font>
      <sz val="13"/>
      <color rgb="FFFF0000"/>
      <name val="Times New Roman"/>
      <family val="1"/>
    </font>
    <font>
      <sz val="13"/>
      <color rgb="FF0000FF"/>
      <name val="Times New Roman"/>
      <family val="1"/>
    </font>
    <font>
      <sz val="12"/>
      <name val="Times New Roman"/>
      <family val="1"/>
      <charset val="1"/>
    </font>
    <font>
      <b/>
      <sz val="14"/>
      <color indexed="17"/>
      <name val="Times New Roman"/>
      <family val="1"/>
    </font>
    <font>
      <b/>
      <sz val="13"/>
      <color rgb="FF00CC00"/>
      <name val="Times New Roman"/>
      <family val="1"/>
    </font>
    <font>
      <b/>
      <sz val="13"/>
      <color rgb="FFFFFF00"/>
      <name val="Times New Roman"/>
      <family val="1"/>
    </font>
    <font>
      <b/>
      <sz val="13"/>
      <color rgb="FFFFC000"/>
      <name val="Times New Roman"/>
      <family val="1"/>
    </font>
    <font>
      <sz val="13"/>
      <color rgb="FFFFC000"/>
      <name val="Times New Roman"/>
      <family val="1"/>
    </font>
    <font>
      <sz val="12"/>
      <color rgb="FFFFC000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7030A0"/>
      <name val="Times New Roman"/>
      <family val="1"/>
    </font>
    <font>
      <b/>
      <sz val="12"/>
      <color rgb="FFFF9900"/>
      <name val="Times New Roman"/>
      <family val="1"/>
    </font>
    <font>
      <b/>
      <sz val="12"/>
      <color rgb="FF0000FF"/>
      <name val="Times New Roman"/>
      <family val="1"/>
    </font>
    <font>
      <i/>
      <sz val="18"/>
      <color rgb="FF0000FF"/>
      <name val="Times New Roman"/>
      <family val="1"/>
    </font>
    <font>
      <sz val="13"/>
      <name val="Wingdings"/>
      <charset val="2"/>
    </font>
    <font>
      <sz val="18"/>
      <color indexed="12"/>
      <name val="Times New Roman"/>
      <family val="1"/>
    </font>
    <font>
      <sz val="13"/>
      <color rgb="FF009900"/>
      <name val="Times New Roman"/>
      <family val="1"/>
    </font>
    <font>
      <i/>
      <sz val="22"/>
      <color theme="7" tint="0.59999389629810485"/>
      <name val="Times New Roman"/>
      <family val="1"/>
    </font>
    <font>
      <i/>
      <sz val="12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55"/>
      </patternFill>
    </fill>
    <fill>
      <patternFill patternType="solid">
        <fgColor rgb="FF99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FFCC"/>
        <bgColor indexed="55"/>
      </patternFill>
    </fill>
    <fill>
      <patternFill patternType="solid">
        <fgColor indexed="12"/>
        <bgColor indexed="64"/>
      </patternFill>
    </fill>
  </fills>
  <borders count="12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/>
      <right style="double">
        <color indexed="64"/>
      </right>
      <top style="double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9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0" fontId="49" fillId="0" borderId="0"/>
    <xf numFmtId="0" fontId="1" fillId="0" borderId="0"/>
  </cellStyleXfs>
  <cellXfs count="419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2" fillId="0" borderId="1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9" fillId="3" borderId="5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3" fillId="3" borderId="19" xfId="0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0" fontId="15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right" wrapText="1"/>
    </xf>
    <xf numFmtId="0" fontId="25" fillId="0" borderId="26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27" xfId="0" applyNumberFormat="1" applyFont="1" applyBorder="1" applyAlignment="1">
      <alignment horizontal="center"/>
    </xf>
    <xf numFmtId="0" fontId="19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10" fillId="2" borderId="28" xfId="0" applyFont="1" applyFill="1" applyBorder="1" applyAlignment="1">
      <alignment horizontal="right"/>
    </xf>
    <xf numFmtId="49" fontId="26" fillId="0" borderId="17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left"/>
    </xf>
    <xf numFmtId="0" fontId="3" fillId="2" borderId="29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5" borderId="31" xfId="0" applyNumberFormat="1" applyFont="1" applyFill="1" applyBorder="1" applyAlignment="1">
      <alignment horizontal="center"/>
    </xf>
    <xf numFmtId="49" fontId="6" fillId="5" borderId="32" xfId="0" applyNumberFormat="1" applyFont="1" applyFill="1" applyBorder="1" applyAlignment="1">
      <alignment horizontal="center"/>
    </xf>
    <xf numFmtId="0" fontId="33" fillId="5" borderId="32" xfId="0" applyNumberFormat="1" applyFont="1" applyFill="1" applyBorder="1" applyAlignment="1">
      <alignment horizontal="center"/>
    </xf>
    <xf numFmtId="0" fontId="6" fillId="5" borderId="33" xfId="0" applyNumberFormat="1" applyFont="1" applyFill="1" applyBorder="1" applyAlignment="1">
      <alignment horizontal="center"/>
    </xf>
    <xf numFmtId="0" fontId="13" fillId="5" borderId="1" xfId="0" applyFont="1" applyFill="1" applyBorder="1" applyAlignment="1"/>
    <xf numFmtId="49" fontId="23" fillId="5" borderId="31" xfId="0" applyNumberFormat="1" applyFont="1" applyFill="1" applyBorder="1" applyAlignment="1">
      <alignment horizontal="center"/>
    </xf>
    <xf numFmtId="0" fontId="23" fillId="5" borderId="32" xfId="0" applyNumberFormat="1" applyFont="1" applyFill="1" applyBorder="1" applyAlignment="1">
      <alignment horizontal="center"/>
    </xf>
    <xf numFmtId="0" fontId="6" fillId="6" borderId="31" xfId="0" applyNumberFormat="1" applyFont="1" applyFill="1" applyBorder="1" applyAlignment="1">
      <alignment horizontal="center"/>
    </xf>
    <xf numFmtId="49" fontId="6" fillId="6" borderId="32" xfId="0" applyNumberFormat="1" applyFont="1" applyFill="1" applyBorder="1" applyAlignment="1">
      <alignment horizontal="center"/>
    </xf>
    <xf numFmtId="0" fontId="6" fillId="6" borderId="33" xfId="0" applyNumberFormat="1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164" fontId="5" fillId="7" borderId="38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49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0" fontId="36" fillId="0" borderId="39" xfId="0" applyFont="1" applyBorder="1" applyAlignment="1">
      <alignment horizontal="centerContinuous"/>
    </xf>
    <xf numFmtId="0" fontId="37" fillId="0" borderId="39" xfId="0" applyFont="1" applyBorder="1" applyAlignment="1">
      <alignment horizontal="centerContinuous" vertical="center" wrapText="1"/>
    </xf>
    <xf numFmtId="164" fontId="2" fillId="0" borderId="0" xfId="0" applyNumberFormat="1" applyFont="1" applyBorder="1" applyAlignment="1">
      <alignment horizontal="centerContinuous"/>
    </xf>
    <xf numFmtId="0" fontId="21" fillId="4" borderId="42" xfId="0" applyFont="1" applyFill="1" applyBorder="1" applyAlignment="1">
      <alignment horizontal="center"/>
    </xf>
    <xf numFmtId="164" fontId="21" fillId="4" borderId="43" xfId="0" applyNumberFormat="1" applyFont="1" applyFill="1" applyBorder="1" applyAlignment="1">
      <alignment horizontal="center"/>
    </xf>
    <xf numFmtId="0" fontId="21" fillId="4" borderId="42" xfId="0" applyFont="1" applyFill="1" applyBorder="1" applyAlignment="1">
      <alignment horizontal="right"/>
    </xf>
    <xf numFmtId="0" fontId="21" fillId="4" borderId="44" xfId="0" applyFont="1" applyFill="1" applyBorder="1" applyAlignment="1"/>
    <xf numFmtId="0" fontId="4" fillId="0" borderId="45" xfId="0" applyFont="1" applyBorder="1" applyAlignment="1">
      <alignment horizontal="center" shrinkToFit="1"/>
    </xf>
    <xf numFmtId="164" fontId="4" fillId="0" borderId="46" xfId="0" applyNumberFormat="1" applyFont="1" applyBorder="1" applyAlignment="1">
      <alignment horizontal="center" shrinkToFit="1"/>
    </xf>
    <xf numFmtId="0" fontId="4" fillId="0" borderId="47" xfId="0" applyFont="1" applyBorder="1" applyAlignment="1">
      <alignment horizontal="left"/>
    </xf>
    <xf numFmtId="0" fontId="4" fillId="0" borderId="48" xfId="0" applyFont="1" applyBorder="1" applyAlignment="1">
      <alignment horizontal="left" shrinkToFit="1"/>
    </xf>
    <xf numFmtId="0" fontId="4" fillId="0" borderId="53" xfId="0" applyFont="1" applyBorder="1" applyAlignment="1">
      <alignment horizontal="center" shrinkToFit="1"/>
    </xf>
    <xf numFmtId="164" fontId="4" fillId="0" borderId="54" xfId="0" applyNumberFormat="1" applyFont="1" applyBorder="1" applyAlignment="1">
      <alignment horizontal="center" shrinkToFit="1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0" fontId="4" fillId="0" borderId="57" xfId="0" applyFont="1" applyBorder="1" applyAlignment="1">
      <alignment horizontal="left" shrinkToFit="1"/>
    </xf>
    <xf numFmtId="0" fontId="4" fillId="0" borderId="58" xfId="0" applyFont="1" applyBorder="1" applyAlignment="1">
      <alignment horizontal="left" shrinkToFit="1"/>
    </xf>
    <xf numFmtId="0" fontId="4" fillId="0" borderId="59" xfId="0" applyFont="1" applyBorder="1" applyAlignment="1">
      <alignment horizontal="center" shrinkToFit="1"/>
    </xf>
    <xf numFmtId="0" fontId="4" fillId="0" borderId="61" xfId="0" applyFont="1" applyBorder="1" applyAlignment="1">
      <alignment horizontal="left"/>
    </xf>
    <xf numFmtId="164" fontId="4" fillId="0" borderId="62" xfId="0" applyNumberFormat="1" applyFont="1" applyBorder="1" applyAlignment="1">
      <alignment horizontal="center" shrinkToFit="1"/>
    </xf>
    <xf numFmtId="0" fontId="4" fillId="0" borderId="63" xfId="0" applyFont="1" applyBorder="1" applyAlignment="1">
      <alignment horizontal="left"/>
    </xf>
    <xf numFmtId="0" fontId="12" fillId="0" borderId="1" xfId="0" applyFont="1" applyFill="1" applyBorder="1" applyAlignment="1"/>
    <xf numFmtId="49" fontId="24" fillId="0" borderId="31" xfId="0" applyNumberFormat="1" applyFont="1" applyFill="1" applyBorder="1" applyAlignment="1">
      <alignment horizontal="center"/>
    </xf>
    <xf numFmtId="0" fontId="24" fillId="0" borderId="32" xfId="0" applyNumberFormat="1" applyFont="1" applyFill="1" applyBorder="1" applyAlignment="1">
      <alignment horizontal="center"/>
    </xf>
    <xf numFmtId="0" fontId="12" fillId="0" borderId="32" xfId="0" applyNumberFormat="1" applyFont="1" applyFill="1" applyBorder="1" applyAlignment="1">
      <alignment horizontal="center"/>
    </xf>
    <xf numFmtId="0" fontId="22" fillId="6" borderId="1" xfId="0" applyFont="1" applyFill="1" applyBorder="1" applyAlignment="1"/>
    <xf numFmtId="49" fontId="28" fillId="6" borderId="31" xfId="0" applyNumberFormat="1" applyFont="1" applyFill="1" applyBorder="1" applyAlignment="1">
      <alignment horizontal="center"/>
    </xf>
    <xf numFmtId="0" fontId="28" fillId="6" borderId="32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 shrinkToFit="1"/>
    </xf>
    <xf numFmtId="0" fontId="3" fillId="0" borderId="69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9" fontId="4" fillId="0" borderId="70" xfId="0" applyNumberFormat="1" applyFont="1" applyFill="1" applyBorder="1" applyAlignment="1">
      <alignment horizontal="center"/>
    </xf>
    <xf numFmtId="164" fontId="4" fillId="0" borderId="70" xfId="0" applyNumberFormat="1" applyFont="1" applyFill="1" applyBorder="1" applyAlignment="1">
      <alignment horizontal="center"/>
    </xf>
    <xf numFmtId="0" fontId="4" fillId="0" borderId="71" xfId="0" applyFont="1" applyFill="1" applyBorder="1" applyAlignment="1">
      <alignment horizontal="centerContinuous"/>
    </xf>
    <xf numFmtId="0" fontId="4" fillId="0" borderId="72" xfId="0" applyFont="1" applyFill="1" applyBorder="1" applyAlignment="1">
      <alignment horizontal="centerContinuous"/>
    </xf>
    <xf numFmtId="0" fontId="4" fillId="0" borderId="27" xfId="0" applyFont="1" applyFill="1" applyBorder="1" applyAlignment="1">
      <alignment horizontal="centerContinuous"/>
    </xf>
    <xf numFmtId="0" fontId="38" fillId="0" borderId="0" xfId="0" applyFont="1" applyBorder="1" applyAlignment="1"/>
    <xf numFmtId="0" fontId="27" fillId="0" borderId="40" xfId="0" applyFont="1" applyFill="1" applyBorder="1" applyAlignment="1">
      <alignment horizontal="center" shrinkToFit="1"/>
    </xf>
    <xf numFmtId="0" fontId="4" fillId="0" borderId="55" xfId="0" applyFont="1" applyBorder="1" applyAlignment="1">
      <alignment horizontal="center" shrinkToFit="1"/>
    </xf>
    <xf numFmtId="0" fontId="4" fillId="0" borderId="62" xfId="0" applyFont="1" applyBorder="1" applyAlignment="1">
      <alignment horizontal="center" shrinkToFit="1"/>
    </xf>
    <xf numFmtId="0" fontId="4" fillId="0" borderId="54" xfId="0" applyFont="1" applyBorder="1" applyAlignment="1">
      <alignment horizontal="center" shrinkToFit="1"/>
    </xf>
    <xf numFmtId="0" fontId="4" fillId="0" borderId="46" xfId="0" applyFont="1" applyBorder="1" applyAlignment="1">
      <alignment horizontal="center" shrinkToFit="1"/>
    </xf>
    <xf numFmtId="164" fontId="21" fillId="4" borderId="74" xfId="0" applyNumberFormat="1" applyFont="1" applyFill="1" applyBorder="1" applyAlignment="1">
      <alignment horizontal="center"/>
    </xf>
    <xf numFmtId="0" fontId="21" fillId="4" borderId="43" xfId="0" applyFont="1" applyFill="1" applyBorder="1" applyAlignment="1">
      <alignment horizontal="center"/>
    </xf>
    <xf numFmtId="0" fontId="20" fillId="3" borderId="76" xfId="0" applyFont="1" applyFill="1" applyBorder="1" applyAlignment="1">
      <alignment horizontal="left"/>
    </xf>
    <xf numFmtId="0" fontId="3" fillId="3" borderId="76" xfId="0" applyFont="1" applyFill="1" applyBorder="1" applyAlignment="1">
      <alignment horizontal="centerContinuous"/>
    </xf>
    <xf numFmtId="0" fontId="4" fillId="3" borderId="76" xfId="0" applyFont="1" applyFill="1" applyBorder="1" applyAlignment="1">
      <alignment horizontal="centerContinuous"/>
    </xf>
    <xf numFmtId="0" fontId="39" fillId="0" borderId="39" xfId="0" applyFont="1" applyBorder="1" applyAlignment="1">
      <alignment horizontal="centerContinuous" vertical="center" wrapText="1"/>
    </xf>
    <xf numFmtId="49" fontId="5" fillId="8" borderId="14" xfId="0" applyNumberFormat="1" applyFont="1" applyFill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6" fillId="10" borderId="31" xfId="0" applyNumberFormat="1" applyFont="1" applyFill="1" applyBorder="1" applyAlignment="1">
      <alignment horizontal="center"/>
    </xf>
    <xf numFmtId="49" fontId="6" fillId="10" borderId="32" xfId="0" applyNumberFormat="1" applyFont="1" applyFill="1" applyBorder="1" applyAlignment="1">
      <alignment horizontal="center"/>
    </xf>
    <xf numFmtId="0" fontId="6" fillId="10" borderId="33" xfId="0" applyNumberFormat="1" applyFont="1" applyFill="1" applyBorder="1" applyAlignment="1">
      <alignment horizontal="center"/>
    </xf>
    <xf numFmtId="164" fontId="4" fillId="0" borderId="79" xfId="0" applyNumberFormat="1" applyFont="1" applyFill="1" applyBorder="1" applyAlignment="1">
      <alignment horizontal="centerContinuous"/>
    </xf>
    <xf numFmtId="164" fontId="4" fillId="0" borderId="27" xfId="0" applyNumberFormat="1" applyFont="1" applyBorder="1" applyAlignment="1">
      <alignment horizontal="centerContinuous"/>
    </xf>
    <xf numFmtId="164" fontId="4" fillId="0" borderId="82" xfId="0" applyNumberFormat="1" applyFont="1" applyFill="1" applyBorder="1" applyAlignment="1">
      <alignment horizontal="centerContinuous"/>
    </xf>
    <xf numFmtId="0" fontId="4" fillId="0" borderId="83" xfId="0" applyFont="1" applyFill="1" applyBorder="1" applyAlignment="1">
      <alignment horizontal="centerContinuous"/>
    </xf>
    <xf numFmtId="164" fontId="4" fillId="0" borderId="84" xfId="0" applyNumberFormat="1" applyFont="1" applyFill="1" applyBorder="1" applyAlignment="1">
      <alignment horizontal="centerContinuous"/>
    </xf>
    <xf numFmtId="0" fontId="4" fillId="0" borderId="85" xfId="0" quotePrefix="1" applyFont="1" applyFill="1" applyBorder="1" applyAlignment="1">
      <alignment horizontal="centerContinuous"/>
    </xf>
    <xf numFmtId="164" fontId="4" fillId="0" borderId="82" xfId="0" applyNumberFormat="1" applyFont="1" applyBorder="1" applyAlignment="1">
      <alignment horizontal="centerContinuous"/>
    </xf>
    <xf numFmtId="0" fontId="4" fillId="0" borderId="83" xfId="0" applyFont="1" applyBorder="1" applyAlignment="1">
      <alignment horizontal="centerContinuous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32" xfId="0" applyFont="1" applyFill="1" applyBorder="1" applyAlignment="1">
      <alignment horizont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1" fillId="0" borderId="88" xfId="0" applyFont="1" applyBorder="1" applyAlignment="1">
      <alignment horizontal="center" wrapText="1"/>
    </xf>
    <xf numFmtId="0" fontId="1" fillId="0" borderId="89" xfId="0" applyFont="1" applyBorder="1" applyAlignment="1">
      <alignment horizontal="center" wrapText="1"/>
    </xf>
    <xf numFmtId="0" fontId="1" fillId="0" borderId="91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0" xfId="0" applyFont="1" applyBorder="1" applyAlignment="1"/>
    <xf numFmtId="0" fontId="10" fillId="10" borderId="1" xfId="0" applyFont="1" applyFill="1" applyBorder="1" applyAlignment="1"/>
    <xf numFmtId="49" fontId="16" fillId="10" borderId="31" xfId="0" applyNumberFormat="1" applyFont="1" applyFill="1" applyBorder="1" applyAlignment="1">
      <alignment horizontal="center"/>
    </xf>
    <xf numFmtId="0" fontId="16" fillId="10" borderId="32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9" fontId="6" fillId="0" borderId="32" xfId="2" applyFont="1" applyFill="1" applyBorder="1" applyAlignment="1">
      <alignment horizontal="center" vertical="center" shrinkToFit="1"/>
    </xf>
    <xf numFmtId="0" fontId="1" fillId="0" borderId="32" xfId="2" applyNumberFormat="1" applyFont="1" applyFill="1" applyBorder="1" applyAlignment="1">
      <alignment horizontal="center" shrinkToFit="1"/>
    </xf>
    <xf numFmtId="0" fontId="6" fillId="0" borderId="32" xfId="2" applyNumberFormat="1" applyFont="1" applyFill="1" applyBorder="1" applyAlignment="1">
      <alignment horizontal="center" vertical="center" shrinkToFit="1"/>
    </xf>
    <xf numFmtId="0" fontId="6" fillId="0" borderId="73" xfId="0" applyFont="1" applyFill="1" applyBorder="1" applyAlignment="1">
      <alignment horizontal="centerContinuous"/>
    </xf>
    <xf numFmtId="0" fontId="13" fillId="10" borderId="1" xfId="0" applyFont="1" applyFill="1" applyBorder="1" applyAlignment="1"/>
    <xf numFmtId="49" fontId="23" fillId="10" borderId="31" xfId="0" applyNumberFormat="1" applyFont="1" applyFill="1" applyBorder="1" applyAlignment="1">
      <alignment horizontal="center"/>
    </xf>
    <xf numFmtId="0" fontId="23" fillId="10" borderId="32" xfId="0" applyNumberFormat="1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 shrinkToFit="1"/>
    </xf>
    <xf numFmtId="0" fontId="4" fillId="0" borderId="51" xfId="0" applyFont="1" applyFill="1" applyBorder="1" applyAlignment="1">
      <alignment horizontal="center" shrinkToFit="1"/>
    </xf>
    <xf numFmtId="164" fontId="4" fillId="0" borderId="50" xfId="0" applyNumberFormat="1" applyFont="1" applyFill="1" applyBorder="1" applyAlignment="1">
      <alignment horizontal="center" shrinkToFit="1"/>
    </xf>
    <xf numFmtId="0" fontId="1" fillId="0" borderId="51" xfId="0" applyFont="1" applyFill="1" applyBorder="1" applyAlignment="1">
      <alignment horizontal="left"/>
    </xf>
    <xf numFmtId="0" fontId="4" fillId="0" borderId="52" xfId="0" applyFont="1" applyFill="1" applyBorder="1" applyAlignment="1">
      <alignment horizontal="left" shrinkToFit="1"/>
    </xf>
    <xf numFmtId="0" fontId="1" fillId="0" borderId="45" xfId="0" applyFont="1" applyFill="1" applyBorder="1" applyAlignment="1">
      <alignment horizontal="center" shrinkToFit="1"/>
    </xf>
    <xf numFmtId="0" fontId="4" fillId="0" borderId="63" xfId="0" applyFont="1" applyFill="1" applyBorder="1" applyAlignment="1">
      <alignment horizontal="center" shrinkToFit="1"/>
    </xf>
    <xf numFmtId="164" fontId="4" fillId="0" borderId="46" xfId="0" applyNumberFormat="1" applyFont="1" applyFill="1" applyBorder="1" applyAlignment="1">
      <alignment horizontal="center" shrinkToFit="1"/>
    </xf>
    <xf numFmtId="0" fontId="4" fillId="0" borderId="45" xfId="0" applyFont="1" applyFill="1" applyBorder="1" applyAlignment="1">
      <alignment horizontal="center" shrinkToFit="1"/>
    </xf>
    <xf numFmtId="0" fontId="4" fillId="0" borderId="60" xfId="0" applyFont="1" applyFill="1" applyBorder="1" applyAlignment="1">
      <alignment horizontal="center" shrinkToFit="1"/>
    </xf>
    <xf numFmtId="164" fontId="4" fillId="0" borderId="62" xfId="0" applyNumberFormat="1" applyFont="1" applyFill="1" applyBorder="1" applyAlignment="1">
      <alignment horizontal="center" shrinkToFit="1"/>
    </xf>
    <xf numFmtId="0" fontId="4" fillId="0" borderId="62" xfId="0" applyFont="1" applyFill="1" applyBorder="1" applyAlignment="1">
      <alignment horizontal="center" shrinkToFit="1"/>
    </xf>
    <xf numFmtId="0" fontId="4" fillId="0" borderId="47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 shrinkToFit="1"/>
    </xf>
    <xf numFmtId="0" fontId="1" fillId="0" borderId="47" xfId="0" applyFont="1" applyFill="1" applyBorder="1" applyAlignment="1">
      <alignment horizontal="left"/>
    </xf>
    <xf numFmtId="164" fontId="1" fillId="0" borderId="62" xfId="0" applyNumberFormat="1" applyFont="1" applyFill="1" applyBorder="1" applyAlignment="1">
      <alignment horizontal="center" shrinkToFit="1"/>
    </xf>
    <xf numFmtId="0" fontId="1" fillId="0" borderId="53" xfId="0" applyFont="1" applyFill="1" applyBorder="1" applyAlignment="1">
      <alignment horizontal="center" shrinkToFit="1"/>
    </xf>
    <xf numFmtId="0" fontId="4" fillId="0" borderId="54" xfId="0" applyFont="1" applyFill="1" applyBorder="1" applyAlignment="1">
      <alignment horizontal="center" shrinkToFit="1"/>
    </xf>
    <xf numFmtId="164" fontId="4" fillId="0" borderId="54" xfId="0" applyNumberFormat="1" applyFont="1" applyFill="1" applyBorder="1" applyAlignment="1">
      <alignment horizontal="center" shrinkToFit="1"/>
    </xf>
    <xf numFmtId="0" fontId="1" fillId="0" borderId="55" xfId="0" applyFont="1" applyFill="1" applyBorder="1" applyAlignment="1">
      <alignment horizontal="left"/>
    </xf>
    <xf numFmtId="0" fontId="4" fillId="0" borderId="56" xfId="0" applyFont="1" applyFill="1" applyBorder="1" applyAlignment="1">
      <alignment horizontal="left" shrinkToFit="1"/>
    </xf>
    <xf numFmtId="0" fontId="44" fillId="11" borderId="89" xfId="0" applyFont="1" applyFill="1" applyBorder="1" applyAlignment="1">
      <alignment horizontal="center" wrapText="1"/>
    </xf>
    <xf numFmtId="0" fontId="44" fillId="11" borderId="90" xfId="0" applyFont="1" applyFill="1" applyBorder="1" applyAlignment="1">
      <alignment horizontal="center" wrapText="1"/>
    </xf>
    <xf numFmtId="0" fontId="44" fillId="11" borderId="46" xfId="0" applyFont="1" applyFill="1" applyBorder="1" applyAlignment="1">
      <alignment horizontal="center" wrapText="1"/>
    </xf>
    <xf numFmtId="0" fontId="44" fillId="11" borderId="48" xfId="0" applyFont="1" applyFill="1" applyBorder="1" applyAlignment="1">
      <alignment horizontal="center" wrapText="1"/>
    </xf>
    <xf numFmtId="0" fontId="45" fillId="11" borderId="54" xfId="0" applyFont="1" applyFill="1" applyBorder="1" applyAlignment="1">
      <alignment horizontal="center" wrapText="1"/>
    </xf>
    <xf numFmtId="0" fontId="45" fillId="11" borderId="56" xfId="0" applyFont="1" applyFill="1" applyBorder="1" applyAlignment="1">
      <alignment horizontal="center" wrapText="1"/>
    </xf>
    <xf numFmtId="0" fontId="1" fillId="0" borderId="98" xfId="0" applyFont="1" applyBorder="1" applyAlignment="1">
      <alignment horizontal="centerContinuous" wrapText="1"/>
    </xf>
    <xf numFmtId="0" fontId="1" fillId="0" borderId="99" xfId="0" applyFont="1" applyBorder="1" applyAlignment="1">
      <alignment horizontal="centerContinuous" wrapText="1"/>
    </xf>
    <xf numFmtId="0" fontId="1" fillId="0" borderId="70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right"/>
    </xf>
    <xf numFmtId="0" fontId="27" fillId="0" borderId="40" xfId="0" applyFont="1" applyBorder="1" applyAlignment="1">
      <alignment horizontal="centerContinuous" shrinkToFit="1"/>
    </xf>
    <xf numFmtId="0" fontId="6" fillId="0" borderId="31" xfId="0" applyFont="1" applyFill="1" applyBorder="1" applyAlignment="1">
      <alignment horizontal="center" wrapText="1"/>
    </xf>
    <xf numFmtId="0" fontId="1" fillId="0" borderId="89" xfId="0" applyFont="1" applyFill="1" applyBorder="1" applyAlignment="1">
      <alignment horizontal="center" wrapText="1"/>
    </xf>
    <xf numFmtId="0" fontId="1" fillId="0" borderId="46" xfId="0" applyFont="1" applyFill="1" applyBorder="1" applyAlignment="1">
      <alignment horizontal="center" wrapText="1"/>
    </xf>
    <xf numFmtId="9" fontId="6" fillId="0" borderId="31" xfId="2" applyFont="1" applyFill="1" applyBorder="1" applyAlignment="1">
      <alignment horizontal="center" shrinkToFit="1"/>
    </xf>
    <xf numFmtId="9" fontId="6" fillId="0" borderId="32" xfId="2" applyFont="1" applyFill="1" applyBorder="1" applyAlignment="1">
      <alignment horizontal="center" shrinkToFit="1"/>
    </xf>
    <xf numFmtId="0" fontId="6" fillId="0" borderId="33" xfId="0" applyNumberFormat="1" applyFont="1" applyFill="1" applyBorder="1" applyAlignment="1">
      <alignment horizontal="center" wrapText="1"/>
    </xf>
    <xf numFmtId="49" fontId="1" fillId="0" borderId="34" xfId="0" applyNumberFormat="1" applyFont="1" applyFill="1" applyBorder="1" applyAlignment="1">
      <alignment horizontal="center"/>
    </xf>
    <xf numFmtId="0" fontId="1" fillId="0" borderId="59" xfId="0" applyFont="1" applyBorder="1" applyAlignment="1">
      <alignment horizontal="center" shrinkToFit="1"/>
    </xf>
    <xf numFmtId="0" fontId="1" fillId="0" borderId="53" xfId="0" applyFont="1" applyBorder="1" applyAlignment="1">
      <alignment horizontal="center" shrinkToFit="1"/>
    </xf>
    <xf numFmtId="0" fontId="52" fillId="2" borderId="30" xfId="0" applyFont="1" applyFill="1" applyBorder="1" applyAlignment="1">
      <alignment horizontal="right"/>
    </xf>
    <xf numFmtId="0" fontId="1" fillId="0" borderId="55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3" fillId="10" borderId="32" xfId="0" applyNumberFormat="1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21" fillId="13" borderId="21" xfId="0" applyFont="1" applyFill="1" applyBorder="1" applyAlignment="1">
      <alignment horizontal="center"/>
    </xf>
    <xf numFmtId="49" fontId="21" fillId="13" borderId="21" xfId="0" applyNumberFormat="1" applyFont="1" applyFill="1" applyBorder="1" applyAlignment="1">
      <alignment horizontal="center"/>
    </xf>
    <xf numFmtId="0" fontId="21" fillId="13" borderId="25" xfId="0" applyFont="1" applyFill="1" applyBorder="1" applyAlignment="1">
      <alignment horizontal="center"/>
    </xf>
    <xf numFmtId="0" fontId="21" fillId="13" borderId="22" xfId="0" applyFont="1" applyFill="1" applyBorder="1" applyAlignment="1">
      <alignment horizontal="center"/>
    </xf>
    <xf numFmtId="0" fontId="21" fillId="13" borderId="25" xfId="0" applyFont="1" applyFill="1" applyBorder="1" applyAlignment="1">
      <alignment horizontal="centerContinuous"/>
    </xf>
    <xf numFmtId="0" fontId="21" fillId="13" borderId="80" xfId="0" applyFont="1" applyFill="1" applyBorder="1" applyAlignment="1">
      <alignment horizontal="centerContinuous"/>
    </xf>
    <xf numFmtId="0" fontId="21" fillId="13" borderId="81" xfId="0" applyFont="1" applyFill="1" applyBorder="1" applyAlignment="1">
      <alignment horizontal="centerContinuous"/>
    </xf>
    <xf numFmtId="0" fontId="21" fillId="13" borderId="23" xfId="0" applyFont="1" applyFill="1" applyBorder="1" applyAlignment="1">
      <alignment horizontal="centerContinuous"/>
    </xf>
    <xf numFmtId="0" fontId="21" fillId="13" borderId="24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03" xfId="0" applyFont="1" applyFill="1" applyBorder="1" applyAlignment="1">
      <alignment horizontal="centerContinuous"/>
    </xf>
    <xf numFmtId="0" fontId="1" fillId="0" borderId="10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21" fillId="13" borderId="105" xfId="0" applyFont="1" applyFill="1" applyBorder="1" applyAlignment="1">
      <alignment horizontal="center"/>
    </xf>
    <xf numFmtId="49" fontId="1" fillId="0" borderId="68" xfId="0" applyNumberFormat="1" applyFont="1" applyBorder="1" applyAlignment="1">
      <alignment horizontal="center" vertical="center"/>
    </xf>
    <xf numFmtId="0" fontId="26" fillId="0" borderId="17" xfId="0" applyNumberFormat="1" applyFont="1" applyBorder="1" applyAlignment="1">
      <alignment horizontal="center"/>
    </xf>
    <xf numFmtId="49" fontId="54" fillId="12" borderId="108" xfId="0" applyNumberFormat="1" applyFont="1" applyFill="1" applyBorder="1" applyAlignment="1">
      <alignment horizontal="center"/>
    </xf>
    <xf numFmtId="49" fontId="54" fillId="14" borderId="108" xfId="0" applyNumberFormat="1" applyFont="1" applyFill="1" applyBorder="1" applyAlignment="1">
      <alignment horizontal="center"/>
    </xf>
    <xf numFmtId="49" fontId="54" fillId="12" borderId="109" xfId="0" applyNumberFormat="1" applyFont="1" applyFill="1" applyBorder="1" applyAlignment="1">
      <alignment horizontal="center"/>
    </xf>
    <xf numFmtId="0" fontId="11" fillId="4" borderId="106" xfId="0" applyFont="1" applyFill="1" applyBorder="1" applyAlignment="1">
      <alignment horizontal="centerContinuous" vertical="center"/>
    </xf>
    <xf numFmtId="0" fontId="11" fillId="4" borderId="43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3" xfId="0" applyNumberFormat="1" applyFont="1" applyFill="1" applyBorder="1" applyAlignment="1">
      <alignment horizontal="center" vertical="center" wrapText="1"/>
    </xf>
    <xf numFmtId="0" fontId="53" fillId="12" borderId="42" xfId="0" applyNumberFormat="1" applyFont="1" applyFill="1" applyBorder="1" applyAlignment="1">
      <alignment horizontal="center" vertical="center" wrapText="1"/>
    </xf>
    <xf numFmtId="0" fontId="11" fillId="4" borderId="10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6" fillId="12" borderId="25" xfId="0" applyFont="1" applyFill="1" applyBorder="1" applyAlignment="1">
      <alignment horizontal="center"/>
    </xf>
    <xf numFmtId="1" fontId="55" fillId="12" borderId="110" xfId="0" applyNumberFormat="1" applyFont="1" applyFill="1" applyBorder="1" applyAlignment="1">
      <alignment horizontal="center" vertical="center"/>
    </xf>
    <xf numFmtId="1" fontId="1" fillId="0" borderId="110" xfId="0" applyNumberFormat="1" applyFont="1" applyBorder="1" applyAlignment="1">
      <alignment horizontal="center" vertical="center"/>
    </xf>
    <xf numFmtId="1" fontId="55" fillId="12" borderId="111" xfId="0" applyNumberFormat="1" applyFont="1" applyFill="1" applyBorder="1" applyAlignment="1">
      <alignment horizontal="center"/>
    </xf>
    <xf numFmtId="1" fontId="1" fillId="0" borderId="111" xfId="0" applyNumberFormat="1" applyFont="1" applyFill="1" applyBorder="1" applyAlignment="1">
      <alignment horizontal="center"/>
    </xf>
    <xf numFmtId="0" fontId="1" fillId="0" borderId="114" xfId="0" applyFont="1" applyFill="1" applyBorder="1" applyAlignment="1">
      <alignment horizontal="center"/>
    </xf>
    <xf numFmtId="0" fontId="4" fillId="0" borderId="115" xfId="0" applyFont="1" applyFill="1" applyBorder="1" applyAlignment="1">
      <alignment horizontal="center"/>
    </xf>
    <xf numFmtId="49" fontId="4" fillId="0" borderId="115" xfId="0" applyNumberFormat="1" applyFont="1" applyFill="1" applyBorder="1" applyAlignment="1">
      <alignment horizontal="center"/>
    </xf>
    <xf numFmtId="49" fontId="1" fillId="0" borderId="115" xfId="0" applyNumberFormat="1" applyFont="1" applyFill="1" applyBorder="1" applyAlignment="1">
      <alignment horizontal="center"/>
    </xf>
    <xf numFmtId="164" fontId="4" fillId="0" borderId="115" xfId="0" applyNumberFormat="1" applyFont="1" applyFill="1" applyBorder="1" applyAlignment="1">
      <alignment horizontal="center"/>
    </xf>
    <xf numFmtId="164" fontId="4" fillId="0" borderId="111" xfId="0" applyNumberFormat="1" applyFont="1" applyFill="1" applyBorder="1" applyAlignment="1">
      <alignment horizontal="center"/>
    </xf>
    <xf numFmtId="164" fontId="40" fillId="9" borderId="111" xfId="0" applyNumberFormat="1" applyFont="1" applyFill="1" applyBorder="1" applyAlignment="1">
      <alignment horizontal="center"/>
    </xf>
    <xf numFmtId="0" fontId="1" fillId="0" borderId="116" xfId="0" quotePrefix="1" applyFont="1" applyFill="1" applyBorder="1" applyAlignment="1">
      <alignment horizontal="center"/>
    </xf>
    <xf numFmtId="0" fontId="3" fillId="0" borderId="112" xfId="0" applyFont="1" applyFill="1" applyBorder="1" applyAlignment="1">
      <alignment horizontal="center" vertical="center"/>
    </xf>
    <xf numFmtId="0" fontId="1" fillId="0" borderId="104" xfId="0" applyFont="1" applyFill="1" applyBorder="1" applyAlignment="1">
      <alignment horizontal="center" vertical="center"/>
    </xf>
    <xf numFmtId="49" fontId="1" fillId="0" borderId="104" xfId="2" applyNumberFormat="1" applyFont="1" applyFill="1" applyBorder="1" applyAlignment="1">
      <alignment horizontal="center" vertical="center"/>
    </xf>
    <xf numFmtId="0" fontId="1" fillId="0" borderId="104" xfId="0" applyFont="1" applyFill="1" applyBorder="1" applyAlignment="1">
      <alignment horizontal="center" vertical="center" shrinkToFit="1"/>
    </xf>
    <xf numFmtId="164" fontId="4" fillId="0" borderId="104" xfId="0" applyNumberFormat="1" applyFont="1" applyFill="1" applyBorder="1" applyAlignment="1">
      <alignment horizontal="center" vertical="center"/>
    </xf>
    <xf numFmtId="164" fontId="4" fillId="0" borderId="110" xfId="0" applyNumberFormat="1" applyFont="1" applyBorder="1" applyAlignment="1">
      <alignment horizontal="center" vertical="center"/>
    </xf>
    <xf numFmtId="0" fontId="1" fillId="0" borderId="113" xfId="0" quotePrefix="1" applyFont="1" applyFill="1" applyBorder="1" applyAlignment="1">
      <alignment horizontal="center" vertical="center"/>
    </xf>
    <xf numFmtId="0" fontId="4" fillId="0" borderId="115" xfId="0" applyFont="1" applyBorder="1" applyAlignment="1">
      <alignment horizontal="center"/>
    </xf>
    <xf numFmtId="164" fontId="40" fillId="9" borderId="118" xfId="0" applyNumberFormat="1" applyFont="1" applyFill="1" applyBorder="1" applyAlignment="1">
      <alignment horizontal="center"/>
    </xf>
    <xf numFmtId="0" fontId="42" fillId="9" borderId="117" xfId="0" applyFont="1" applyFill="1" applyBorder="1" applyAlignment="1">
      <alignment horizontal="center"/>
    </xf>
    <xf numFmtId="164" fontId="40" fillId="9" borderId="118" xfId="0" applyNumberFormat="1" applyFont="1" applyFill="1" applyBorder="1" applyAlignment="1">
      <alignment horizontal="center" vertical="center"/>
    </xf>
    <xf numFmtId="1" fontId="42" fillId="15" borderId="110" xfId="0" applyNumberFormat="1" applyFont="1" applyFill="1" applyBorder="1" applyAlignment="1">
      <alignment horizontal="center" vertical="center"/>
    </xf>
    <xf numFmtId="0" fontId="42" fillId="15" borderId="113" xfId="0" applyFont="1" applyFill="1" applyBorder="1" applyAlignment="1">
      <alignment horizontal="center"/>
    </xf>
    <xf numFmtId="0" fontId="42" fillId="15" borderId="112" xfId="0" applyFont="1" applyFill="1" applyBorder="1" applyAlignment="1">
      <alignment horizontal="center"/>
    </xf>
    <xf numFmtId="0" fontId="42" fillId="15" borderId="104" xfId="0" applyFont="1" applyFill="1" applyBorder="1" applyAlignment="1">
      <alignment horizontal="center"/>
    </xf>
    <xf numFmtId="49" fontId="42" fillId="15" borderId="104" xfId="0" applyNumberFormat="1" applyFont="1" applyFill="1" applyBorder="1" applyAlignment="1">
      <alignment horizontal="center"/>
    </xf>
    <xf numFmtId="164" fontId="42" fillId="15" borderId="104" xfId="0" applyNumberFormat="1" applyFont="1" applyFill="1" applyBorder="1" applyAlignment="1">
      <alignment horizontal="center"/>
    </xf>
    <xf numFmtId="164" fontId="42" fillId="15" borderId="110" xfId="0" applyNumberFormat="1" applyFont="1" applyFill="1" applyBorder="1" applyAlignment="1">
      <alignment horizontal="center"/>
    </xf>
    <xf numFmtId="0" fontId="56" fillId="0" borderId="1" xfId="0" applyFont="1" applyFill="1" applyBorder="1" applyAlignment="1"/>
    <xf numFmtId="0" fontId="5" fillId="0" borderId="3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57" fillId="0" borderId="31" xfId="0" applyFont="1" applyFill="1" applyBorder="1" applyAlignment="1">
      <alignment horizontal="center" wrapText="1"/>
    </xf>
    <xf numFmtId="1" fontId="6" fillId="0" borderId="31" xfId="0" applyNumberFormat="1" applyFont="1" applyFill="1" applyBorder="1" applyAlignment="1">
      <alignment horizontal="center" wrapText="1"/>
    </xf>
    <xf numFmtId="0" fontId="58" fillId="0" borderId="1" xfId="0" applyFont="1" applyFill="1" applyBorder="1" applyAlignment="1"/>
    <xf numFmtId="0" fontId="57" fillId="0" borderId="87" xfId="0" applyFont="1" applyFill="1" applyBorder="1" applyAlignment="1"/>
    <xf numFmtId="0" fontId="5" fillId="0" borderId="86" xfId="0" applyFont="1" applyFill="1" applyBorder="1" applyAlignment="1">
      <alignment horizontal="center"/>
    </xf>
    <xf numFmtId="0" fontId="6" fillId="0" borderId="86" xfId="0" applyFont="1" applyFill="1" applyBorder="1" applyAlignment="1">
      <alignment horizontal="center"/>
    </xf>
    <xf numFmtId="0" fontId="53" fillId="0" borderId="86" xfId="0" applyFont="1" applyFill="1" applyBorder="1" applyAlignment="1">
      <alignment horizontal="center" wrapText="1"/>
    </xf>
    <xf numFmtId="0" fontId="6" fillId="0" borderId="86" xfId="0" applyFont="1" applyFill="1" applyBorder="1" applyAlignment="1">
      <alignment horizontal="center" wrapText="1"/>
    </xf>
    <xf numFmtId="1" fontId="6" fillId="0" borderId="86" xfId="0" applyNumberFormat="1" applyFont="1" applyFill="1" applyBorder="1" applyAlignment="1">
      <alignment horizontal="center" wrapText="1"/>
    </xf>
    <xf numFmtId="0" fontId="6" fillId="0" borderId="67" xfId="0" applyNumberFormat="1" applyFont="1" applyFill="1" applyBorder="1" applyAlignment="1">
      <alignment horizontal="center"/>
    </xf>
    <xf numFmtId="49" fontId="5" fillId="0" borderId="119" xfId="0" applyNumberFormat="1" applyFont="1" applyFill="1" applyBorder="1" applyAlignment="1">
      <alignment horizontal="centerContinuous"/>
    </xf>
    <xf numFmtId="0" fontId="5" fillId="2" borderId="65" xfId="0" applyFont="1" applyFill="1" applyBorder="1" applyAlignment="1">
      <alignment horizontal="right"/>
    </xf>
    <xf numFmtId="49" fontId="6" fillId="0" borderId="64" xfId="0" applyNumberFormat="1" applyFont="1" applyBorder="1" applyAlignment="1">
      <alignment horizontal="center"/>
    </xf>
    <xf numFmtId="0" fontId="5" fillId="2" borderId="120" xfId="0" applyFont="1" applyFill="1" applyBorder="1" applyAlignment="1">
      <alignment horizontal="right"/>
    </xf>
    <xf numFmtId="0" fontId="3" fillId="0" borderId="121" xfId="0" applyFont="1" applyBorder="1" applyAlignment="1">
      <alignment horizontal="right"/>
    </xf>
    <xf numFmtId="49" fontId="6" fillId="0" borderId="66" xfId="0" applyNumberFormat="1" applyFont="1" applyFill="1" applyBorder="1" applyAlignment="1">
      <alignment horizontal="centerContinuous"/>
    </xf>
    <xf numFmtId="0" fontId="59" fillId="0" borderId="122" xfId="0" applyFont="1" applyBorder="1" applyAlignment="1">
      <alignment horizontal="right"/>
    </xf>
    <xf numFmtId="0" fontId="6" fillId="10" borderId="33" xfId="0" quotePrefix="1" applyNumberFormat="1" applyFont="1" applyFill="1" applyBorder="1" applyAlignment="1">
      <alignment horizontal="center"/>
    </xf>
    <xf numFmtId="0" fontId="22" fillId="10" borderId="1" xfId="0" applyFont="1" applyFill="1" applyBorder="1" applyAlignment="1"/>
    <xf numFmtId="49" fontId="28" fillId="10" borderId="31" xfId="0" applyNumberFormat="1" applyFont="1" applyFill="1" applyBorder="1" applyAlignment="1">
      <alignment horizontal="center"/>
    </xf>
    <xf numFmtId="0" fontId="28" fillId="10" borderId="32" xfId="0" applyNumberFormat="1" applyFont="1" applyFill="1" applyBorder="1" applyAlignment="1">
      <alignment horizontal="center"/>
    </xf>
    <xf numFmtId="0" fontId="6" fillId="17" borderId="31" xfId="0" applyNumberFormat="1" applyFont="1" applyFill="1" applyBorder="1" applyAlignment="1">
      <alignment horizontal="center"/>
    </xf>
    <xf numFmtId="49" fontId="28" fillId="17" borderId="31" xfId="0" applyNumberFormat="1" applyFont="1" applyFill="1" applyBorder="1" applyAlignment="1">
      <alignment horizontal="center"/>
    </xf>
    <xf numFmtId="0" fontId="28" fillId="17" borderId="32" xfId="0" applyNumberFormat="1" applyFont="1" applyFill="1" applyBorder="1" applyAlignment="1">
      <alignment horizontal="center"/>
    </xf>
    <xf numFmtId="49" fontId="6" fillId="17" borderId="32" xfId="0" applyNumberFormat="1" applyFont="1" applyFill="1" applyBorder="1" applyAlignment="1">
      <alignment horizontal="center"/>
    </xf>
    <xf numFmtId="0" fontId="6" fillId="17" borderId="33" xfId="0" applyNumberFormat="1" applyFont="1" applyFill="1" applyBorder="1" applyAlignment="1">
      <alignment horizontal="center"/>
    </xf>
    <xf numFmtId="0" fontId="60" fillId="0" borderId="123" xfId="0" applyFont="1" applyBorder="1" applyAlignment="1">
      <alignment horizontal="right"/>
    </xf>
    <xf numFmtId="0" fontId="61" fillId="0" borderId="97" xfId="0" applyFont="1" applyBorder="1" applyAlignment="1">
      <alignment horizontal="centerContinuous"/>
    </xf>
    <xf numFmtId="0" fontId="61" fillId="0" borderId="93" xfId="0" applyFont="1" applyBorder="1" applyAlignment="1">
      <alignment horizontal="centerContinuous" wrapText="1"/>
    </xf>
    <xf numFmtId="0" fontId="11" fillId="16" borderId="100" xfId="0" applyFont="1" applyFill="1" applyBorder="1" applyAlignment="1">
      <alignment horizontal="centerContinuous" wrapText="1"/>
    </xf>
    <xf numFmtId="0" fontId="11" fillId="16" borderId="101" xfId="0" applyFont="1" applyFill="1" applyBorder="1" applyAlignment="1">
      <alignment horizontal="center" wrapText="1"/>
    </xf>
    <xf numFmtId="0" fontId="11" fillId="16" borderId="101" xfId="0" applyFont="1" applyFill="1" applyBorder="1" applyAlignment="1">
      <alignment horizontal="centerContinuous" wrapText="1"/>
    </xf>
    <xf numFmtId="0" fontId="11" fillId="16" borderId="102" xfId="0" applyFont="1" applyFill="1" applyBorder="1" applyAlignment="1">
      <alignment horizontal="center" wrapText="1"/>
    </xf>
    <xf numFmtId="0" fontId="42" fillId="16" borderId="92" xfId="0" applyFont="1" applyFill="1" applyBorder="1" applyAlignment="1">
      <alignment horizontal="center" wrapText="1"/>
    </xf>
    <xf numFmtId="0" fontId="42" fillId="16" borderId="54" xfId="0" applyFont="1" applyFill="1" applyBorder="1" applyAlignment="1">
      <alignment horizontal="center" wrapText="1"/>
    </xf>
    <xf numFmtId="0" fontId="43" fillId="0" borderId="94" xfId="0" applyFont="1" applyBorder="1" applyAlignment="1">
      <alignment horizontal="centerContinuous" wrapText="1"/>
    </xf>
    <xf numFmtId="0" fontId="43" fillId="0" borderId="95" xfId="0" applyFont="1" applyBorder="1" applyAlignment="1">
      <alignment horizontal="centerContinuous" wrapText="1"/>
    </xf>
    <xf numFmtId="0" fontId="6" fillId="0" borderId="1" xfId="0" applyFont="1" applyFill="1" applyBorder="1" applyAlignment="1">
      <alignment horizontal="center" shrinkToFit="1"/>
    </xf>
    <xf numFmtId="0" fontId="6" fillId="0" borderId="31" xfId="0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0" fontId="62" fillId="7" borderId="33" xfId="2" applyNumberFormat="1" applyFont="1" applyFill="1" applyBorder="1" applyAlignment="1">
      <alignment horizontal="center" shrinkToFit="1"/>
    </xf>
    <xf numFmtId="0" fontId="6" fillId="0" borderId="87" xfId="0" applyFont="1" applyFill="1" applyBorder="1" applyAlignment="1">
      <alignment horizontal="center" shrinkToFit="1"/>
    </xf>
    <xf numFmtId="0" fontId="6" fillId="0" borderId="86" xfId="0" applyFont="1" applyBorder="1" applyAlignment="1">
      <alignment horizontal="center"/>
    </xf>
    <xf numFmtId="49" fontId="6" fillId="0" borderId="86" xfId="0" applyNumberFormat="1" applyFont="1" applyBorder="1" applyAlignment="1">
      <alignment horizontal="center"/>
    </xf>
    <xf numFmtId="0" fontId="62" fillId="7" borderId="67" xfId="2" applyNumberFormat="1" applyFont="1" applyFill="1" applyBorder="1" applyAlignment="1">
      <alignment horizontal="center" shrinkToFit="1"/>
    </xf>
    <xf numFmtId="49" fontId="6" fillId="0" borderId="31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shrinkToFit="1"/>
    </xf>
    <xf numFmtId="0" fontId="6" fillId="0" borderId="34" xfId="0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0" fontId="62" fillId="7" borderId="36" xfId="2" applyNumberFormat="1" applyFont="1" applyFill="1" applyBorder="1" applyAlignment="1">
      <alignment horizontal="center" shrinkToFit="1"/>
    </xf>
    <xf numFmtId="0" fontId="11" fillId="16" borderId="23" xfId="0" applyFont="1" applyFill="1" applyBorder="1" applyAlignment="1">
      <alignment horizontal="centerContinuous" wrapText="1"/>
    </xf>
    <xf numFmtId="0" fontId="11" fillId="16" borderId="21" xfId="0" applyFont="1" applyFill="1" applyBorder="1" applyAlignment="1">
      <alignment horizontal="center" wrapText="1"/>
    </xf>
    <xf numFmtId="0" fontId="11" fillId="16" borderId="81" xfId="0" applyFont="1" applyFill="1" applyBorder="1" applyAlignment="1">
      <alignment horizontal="center" wrapText="1"/>
    </xf>
    <xf numFmtId="49" fontId="54" fillId="12" borderId="96" xfId="0" applyNumberFormat="1" applyFont="1" applyFill="1" applyBorder="1" applyAlignment="1">
      <alignment horizontal="center"/>
    </xf>
    <xf numFmtId="0" fontId="63" fillId="0" borderId="26" xfId="0" applyFont="1" applyBorder="1" applyAlignment="1">
      <alignment horizontal="centerContinuous" wrapText="1"/>
    </xf>
    <xf numFmtId="0" fontId="11" fillId="18" borderId="124" xfId="0" applyFont="1" applyFill="1" applyBorder="1" applyAlignment="1">
      <alignment horizontal="centerContinuous" wrapText="1"/>
    </xf>
    <xf numFmtId="0" fontId="11" fillId="18" borderId="125" xfId="0" applyFont="1" applyFill="1" applyBorder="1" applyAlignment="1">
      <alignment horizontal="center" wrapText="1"/>
    </xf>
    <xf numFmtId="0" fontId="21" fillId="18" borderId="125" xfId="0" applyFont="1" applyFill="1" applyBorder="1" applyAlignment="1">
      <alignment horizontal="center" wrapText="1"/>
    </xf>
    <xf numFmtId="0" fontId="11" fillId="18" borderId="126" xfId="0" applyFont="1" applyFill="1" applyBorder="1" applyAlignment="1">
      <alignment horizontal="centerContinuous" wrapText="1"/>
    </xf>
    <xf numFmtId="0" fontId="27" fillId="0" borderId="1" xfId="0" applyFont="1" applyFill="1" applyBorder="1" applyAlignment="1">
      <alignment horizontal="center" shrinkToFit="1"/>
    </xf>
    <xf numFmtId="0" fontId="6" fillId="0" borderId="31" xfId="0" applyFont="1" applyBorder="1" applyAlignment="1">
      <alignment horizontal="center" wrapText="1"/>
    </xf>
    <xf numFmtId="9" fontId="6" fillId="0" borderId="31" xfId="2" applyFont="1" applyBorder="1" applyAlignment="1">
      <alignment horizontal="center" shrinkToFit="1"/>
    </xf>
    <xf numFmtId="9" fontId="6" fillId="0" borderId="32" xfId="2" applyFont="1" applyBorder="1" applyAlignment="1">
      <alignment horizontal="center" shrinkToFit="1"/>
    </xf>
    <xf numFmtId="0" fontId="6" fillId="0" borderId="32" xfId="2" applyNumberFormat="1" applyFont="1" applyBorder="1" applyAlignment="1">
      <alignment horizontal="center" shrinkToFit="1"/>
    </xf>
    <xf numFmtId="0" fontId="6" fillId="0" borderId="33" xfId="0" applyNumberFormat="1" applyFont="1" applyBorder="1" applyAlignment="1">
      <alignment horizont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33" xfId="0" quotePrefix="1" applyNumberFormat="1" applyFont="1" applyBorder="1" applyAlignment="1">
      <alignment horizontal="center" wrapText="1"/>
    </xf>
    <xf numFmtId="0" fontId="6" fillId="0" borderId="32" xfId="2" applyNumberFormat="1" applyFont="1" applyFill="1" applyBorder="1" applyAlignment="1">
      <alignment horizontal="center" shrinkToFit="1"/>
    </xf>
    <xf numFmtId="0" fontId="6" fillId="0" borderId="33" xfId="0" applyNumberFormat="1" applyFont="1" applyBorder="1" applyAlignment="1">
      <alignment horizontal="center" vertical="center" wrapText="1"/>
    </xf>
    <xf numFmtId="9" fontId="6" fillId="0" borderId="32" xfId="2" applyFont="1" applyBorder="1" applyAlignment="1">
      <alignment horizontal="center" vertical="center" shrinkToFit="1"/>
    </xf>
    <xf numFmtId="0" fontId="27" fillId="0" borderId="87" xfId="0" applyFont="1" applyFill="1" applyBorder="1" applyAlignment="1">
      <alignment horizontal="center" shrinkToFit="1"/>
    </xf>
    <xf numFmtId="0" fontId="6" fillId="0" borderId="86" xfId="0" applyFont="1" applyBorder="1" applyAlignment="1">
      <alignment horizontal="center" wrapText="1"/>
    </xf>
    <xf numFmtId="9" fontId="6" fillId="0" borderId="86" xfId="2" applyFont="1" applyBorder="1" applyAlignment="1">
      <alignment horizontal="center" shrinkToFit="1"/>
    </xf>
    <xf numFmtId="9" fontId="6" fillId="0" borderId="17" xfId="2" applyFont="1" applyBorder="1" applyAlignment="1">
      <alignment horizontal="center" shrinkToFit="1"/>
    </xf>
    <xf numFmtId="0" fontId="6" fillId="0" borderId="17" xfId="2" applyNumberFormat="1" applyFont="1" applyBorder="1" applyAlignment="1">
      <alignment horizontal="center" shrinkToFit="1"/>
    </xf>
    <xf numFmtId="49" fontId="6" fillId="0" borderId="67" xfId="0" applyNumberFormat="1" applyFont="1" applyBorder="1" applyAlignment="1">
      <alignment horizontal="center" vertical="center" wrapText="1"/>
    </xf>
    <xf numFmtId="0" fontId="6" fillId="0" borderId="33" xfId="0" quotePrefix="1" applyNumberFormat="1" applyFont="1" applyBorder="1" applyAlignment="1">
      <alignment horizontal="center" wrapText="1"/>
    </xf>
    <xf numFmtId="9" fontId="6" fillId="0" borderId="31" xfId="2" applyFont="1" applyBorder="1" applyAlignment="1">
      <alignment horizontal="center" vertical="center" shrinkToFit="1"/>
    </xf>
    <xf numFmtId="0" fontId="6" fillId="0" borderId="32" xfId="2" applyNumberFormat="1" applyFont="1" applyBorder="1" applyAlignment="1">
      <alignment horizontal="center" vertical="center" shrinkToFit="1"/>
    </xf>
    <xf numFmtId="0" fontId="1" fillId="0" borderId="32" xfId="2" applyNumberFormat="1" applyFont="1" applyFill="1" applyBorder="1" applyAlignment="1">
      <alignment horizontal="center" vertical="center" shrinkToFit="1"/>
    </xf>
    <xf numFmtId="9" fontId="6" fillId="0" borderId="86" xfId="2" applyFont="1" applyBorder="1" applyAlignment="1">
      <alignment horizontal="center" vertical="center" shrinkToFit="1"/>
    </xf>
    <xf numFmtId="9" fontId="6" fillId="0" borderId="17" xfId="2" applyFont="1" applyBorder="1" applyAlignment="1">
      <alignment horizontal="center" vertical="center" shrinkToFit="1"/>
    </xf>
    <xf numFmtId="0" fontId="6" fillId="0" borderId="17" xfId="2" applyNumberFormat="1" applyFont="1" applyBorder="1" applyAlignment="1">
      <alignment horizontal="center" vertical="center" shrinkToFit="1"/>
    </xf>
    <xf numFmtId="49" fontId="6" fillId="0" borderId="67" xfId="0" applyNumberFormat="1" applyFont="1" applyBorder="1" applyAlignment="1">
      <alignment horizontal="center" vertical="center" shrinkToFit="1"/>
    </xf>
    <xf numFmtId="0" fontId="6" fillId="0" borderId="33" xfId="0" quotePrefix="1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center" vertical="center" wrapText="1"/>
    </xf>
    <xf numFmtId="9" fontId="6" fillId="0" borderId="31" xfId="2" applyFont="1" applyFill="1" applyBorder="1" applyAlignment="1">
      <alignment horizontal="center" vertical="center" shrinkToFit="1"/>
    </xf>
    <xf numFmtId="49" fontId="6" fillId="0" borderId="33" xfId="0" applyNumberFormat="1" applyFont="1" applyFill="1" applyBorder="1" applyAlignment="1">
      <alignment horizontal="center" vertical="center" shrinkToFit="1"/>
    </xf>
    <xf numFmtId="9" fontId="6" fillId="0" borderId="86" xfId="2" applyFont="1" applyFill="1" applyBorder="1" applyAlignment="1">
      <alignment horizontal="center" shrinkToFit="1"/>
    </xf>
    <xf numFmtId="9" fontId="6" fillId="0" borderId="17" xfId="2" applyFont="1" applyFill="1" applyBorder="1" applyAlignment="1">
      <alignment horizontal="center" shrinkToFit="1"/>
    </xf>
    <xf numFmtId="0" fontId="6" fillId="0" borderId="17" xfId="2" applyNumberFormat="1" applyFont="1" applyFill="1" applyBorder="1" applyAlignment="1">
      <alignment horizontal="center" shrinkToFit="1"/>
    </xf>
    <xf numFmtId="0" fontId="6" fillId="0" borderId="67" xfId="0" applyNumberFormat="1" applyFont="1" applyFill="1" applyBorder="1" applyAlignment="1">
      <alignment horizontal="center" wrapText="1"/>
    </xf>
    <xf numFmtId="0" fontId="6" fillId="11" borderId="26" xfId="0" applyFont="1" applyFill="1" applyBorder="1" applyAlignment="1">
      <alignment horizontal="centerContinuous"/>
    </xf>
    <xf numFmtId="49" fontId="1" fillId="11" borderId="78" xfId="0" applyNumberFormat="1" applyFont="1" applyFill="1" applyBorder="1" applyAlignment="1">
      <alignment horizontal="centerContinuous"/>
    </xf>
    <xf numFmtId="49" fontId="16" fillId="0" borderId="67" xfId="0" applyNumberFormat="1" applyFont="1" applyBorder="1" applyAlignment="1">
      <alignment horizontal="center" shrinkToFit="1"/>
    </xf>
    <xf numFmtId="0" fontId="47" fillId="0" borderId="40" xfId="0" applyFont="1" applyFill="1" applyBorder="1" applyAlignment="1">
      <alignment horizontal="center" shrinkToFit="1"/>
    </xf>
    <xf numFmtId="0" fontId="64" fillId="0" borderId="40" xfId="0" applyFont="1" applyFill="1" applyBorder="1" applyAlignment="1">
      <alignment horizontal="centerContinuous"/>
    </xf>
    <xf numFmtId="0" fontId="48" fillId="0" borderId="40" xfId="0" applyFont="1" applyFill="1" applyBorder="1" applyAlignment="1">
      <alignment horizontal="center" shrinkToFit="1"/>
    </xf>
    <xf numFmtId="0" fontId="16" fillId="0" borderId="41" xfId="0" applyFont="1" applyFill="1" applyBorder="1" applyAlignment="1">
      <alignment horizontal="center" shrinkToFit="1"/>
    </xf>
    <xf numFmtId="0" fontId="12" fillId="17" borderId="1" xfId="0" applyFont="1" applyFill="1" applyBorder="1" applyAlignment="1"/>
    <xf numFmtId="49" fontId="24" fillId="17" borderId="31" xfId="0" applyNumberFormat="1" applyFont="1" applyFill="1" applyBorder="1" applyAlignment="1">
      <alignment horizontal="center"/>
    </xf>
    <xf numFmtId="0" fontId="24" fillId="17" borderId="32" xfId="0" applyNumberFormat="1" applyFont="1" applyFill="1" applyBorder="1" applyAlignment="1">
      <alignment horizontal="center"/>
    </xf>
    <xf numFmtId="0" fontId="13" fillId="17" borderId="1" xfId="0" applyFont="1" applyFill="1" applyBorder="1" applyAlignment="1"/>
    <xf numFmtId="49" fontId="23" fillId="17" borderId="31" xfId="0" applyNumberFormat="1" applyFont="1" applyFill="1" applyBorder="1" applyAlignment="1">
      <alignment horizontal="center"/>
    </xf>
    <xf numFmtId="0" fontId="23" fillId="17" borderId="32" xfId="0" applyNumberFormat="1" applyFont="1" applyFill="1" applyBorder="1" applyAlignment="1">
      <alignment horizontal="center"/>
    </xf>
    <xf numFmtId="0" fontId="6" fillId="17" borderId="33" xfId="0" quotePrefix="1" applyNumberFormat="1" applyFont="1" applyFill="1" applyBorder="1" applyAlignment="1">
      <alignment horizontal="center"/>
    </xf>
    <xf numFmtId="0" fontId="10" fillId="17" borderId="1" xfId="0" applyFont="1" applyFill="1" applyBorder="1" applyAlignment="1"/>
    <xf numFmtId="49" fontId="16" fillId="17" borderId="31" xfId="0" applyNumberFormat="1" applyFont="1" applyFill="1" applyBorder="1" applyAlignment="1">
      <alignment horizontal="center"/>
    </xf>
    <xf numFmtId="0" fontId="16" fillId="17" borderId="32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60" fillId="0" borderId="122" xfId="0" applyFont="1" applyFill="1" applyBorder="1" applyAlignment="1">
      <alignment horizontal="right"/>
    </xf>
    <xf numFmtId="0" fontId="48" fillId="0" borderId="73" xfId="0" applyFont="1" applyFill="1" applyBorder="1" applyAlignment="1">
      <alignment horizontal="center" shrinkToFit="1"/>
    </xf>
    <xf numFmtId="0" fontId="6" fillId="0" borderId="40" xfId="0" applyFont="1" applyFill="1" applyBorder="1" applyAlignment="1">
      <alignment horizontal="centerContinuous"/>
    </xf>
    <xf numFmtId="0" fontId="48" fillId="0" borderId="40" xfId="0" applyFont="1" applyFill="1" applyBorder="1" applyAlignment="1">
      <alignment horizontal="centerContinuous"/>
    </xf>
    <xf numFmtId="0" fontId="48" fillId="0" borderId="41" xfId="0" applyFont="1" applyFill="1" applyBorder="1" applyAlignment="1">
      <alignment horizontal="center" shrinkToFit="1"/>
    </xf>
    <xf numFmtId="0" fontId="61" fillId="0" borderId="39" xfId="0" applyFont="1" applyBorder="1" applyAlignment="1">
      <alignment horizontal="centerContinuous"/>
    </xf>
    <xf numFmtId="0" fontId="50" fillId="10" borderId="1" xfId="0" applyFont="1" applyFill="1" applyBorder="1" applyAlignment="1"/>
    <xf numFmtId="0" fontId="6" fillId="10" borderId="32" xfId="0" applyNumberFormat="1" applyFont="1" applyFill="1" applyBorder="1" applyAlignment="1">
      <alignment horizontal="center"/>
    </xf>
    <xf numFmtId="0" fontId="12" fillId="10" borderId="1" xfId="0" applyFont="1" applyFill="1" applyBorder="1" applyAlignment="1"/>
    <xf numFmtId="49" fontId="24" fillId="10" borderId="31" xfId="0" applyNumberFormat="1" applyFont="1" applyFill="1" applyBorder="1" applyAlignment="1">
      <alignment horizontal="center"/>
    </xf>
    <xf numFmtId="0" fontId="24" fillId="10" borderId="32" xfId="0" applyNumberFormat="1" applyFont="1" applyFill="1" applyBorder="1" applyAlignment="1">
      <alignment horizontal="center"/>
    </xf>
    <xf numFmtId="0" fontId="7" fillId="10" borderId="1" xfId="0" applyFont="1" applyFill="1" applyBorder="1" applyAlignment="1"/>
    <xf numFmtId="49" fontId="17" fillId="10" borderId="31" xfId="0" applyNumberFormat="1" applyFont="1" applyFill="1" applyBorder="1" applyAlignment="1">
      <alignment horizontal="center"/>
    </xf>
    <xf numFmtId="0" fontId="17" fillId="10" borderId="32" xfId="0" applyNumberFormat="1" applyFont="1" applyFill="1" applyBorder="1" applyAlignment="1">
      <alignment horizontal="center"/>
    </xf>
    <xf numFmtId="0" fontId="9" fillId="10" borderId="1" xfId="0" applyFont="1" applyFill="1" applyBorder="1" applyAlignment="1"/>
    <xf numFmtId="49" fontId="27" fillId="10" borderId="31" xfId="0" applyNumberFormat="1" applyFont="1" applyFill="1" applyBorder="1" applyAlignment="1">
      <alignment horizontal="center"/>
    </xf>
    <xf numFmtId="0" fontId="27" fillId="10" borderId="32" xfId="0" applyNumberFormat="1" applyFont="1" applyFill="1" applyBorder="1" applyAlignment="1">
      <alignment horizontal="center"/>
    </xf>
    <xf numFmtId="0" fontId="12" fillId="10" borderId="32" xfId="0" applyNumberFormat="1" applyFont="1" applyFill="1" applyBorder="1" applyAlignment="1">
      <alignment horizontal="center"/>
    </xf>
    <xf numFmtId="0" fontId="22" fillId="10" borderId="32" xfId="0" applyNumberFormat="1" applyFont="1" applyFill="1" applyBorder="1" applyAlignment="1">
      <alignment horizontal="center"/>
    </xf>
    <xf numFmtId="0" fontId="12" fillId="10" borderId="9" xfId="0" applyFont="1" applyFill="1" applyBorder="1" applyAlignment="1"/>
    <xf numFmtId="0" fontId="6" fillId="10" borderId="34" xfId="0" applyNumberFormat="1" applyFont="1" applyFill="1" applyBorder="1" applyAlignment="1">
      <alignment horizontal="center"/>
    </xf>
    <xf numFmtId="49" fontId="24" fillId="10" borderId="34" xfId="0" applyNumberFormat="1" applyFont="1" applyFill="1" applyBorder="1" applyAlignment="1">
      <alignment horizontal="center"/>
    </xf>
    <xf numFmtId="0" fontId="24" fillId="10" borderId="35" xfId="0" applyNumberFormat="1" applyFont="1" applyFill="1" applyBorder="1" applyAlignment="1">
      <alignment horizontal="center"/>
    </xf>
    <xf numFmtId="49" fontId="6" fillId="10" borderId="35" xfId="0" applyNumberFormat="1" applyFont="1" applyFill="1" applyBorder="1" applyAlignment="1">
      <alignment horizontal="center"/>
    </xf>
    <xf numFmtId="0" fontId="6" fillId="10" borderId="36" xfId="0" applyNumberFormat="1" applyFont="1" applyFill="1" applyBorder="1" applyAlignment="1">
      <alignment horizontal="center"/>
    </xf>
    <xf numFmtId="49" fontId="6" fillId="0" borderId="86" xfId="0" applyNumberFormat="1" applyFont="1" applyFill="1" applyBorder="1" applyAlignment="1">
      <alignment horizontal="center"/>
    </xf>
    <xf numFmtId="0" fontId="1" fillId="0" borderId="104" xfId="0" quotePrefix="1" applyFont="1" applyFill="1" applyBorder="1" applyAlignment="1">
      <alignment horizontal="center" vertical="center" wrapText="1"/>
    </xf>
    <xf numFmtId="49" fontId="1" fillId="0" borderId="115" xfId="2" applyNumberFormat="1" applyFont="1" applyFill="1" applyBorder="1" applyAlignment="1">
      <alignment horizontal="center"/>
    </xf>
    <xf numFmtId="0" fontId="1" fillId="0" borderId="115" xfId="0" applyFont="1" applyFill="1" applyBorder="1" applyAlignment="1">
      <alignment horizontal="center"/>
    </xf>
    <xf numFmtId="0" fontId="65" fillId="3" borderId="75" xfId="0" applyFont="1" applyFill="1" applyBorder="1" applyAlignment="1">
      <alignment horizontal="right"/>
    </xf>
    <xf numFmtId="0" fontId="65" fillId="3" borderId="76" xfId="0" applyFont="1" applyFill="1" applyBorder="1" applyAlignment="1">
      <alignment horizontal="left"/>
    </xf>
    <xf numFmtId="0" fontId="66" fillId="3" borderId="77" xfId="1" applyFont="1" applyFill="1" applyBorder="1" applyAlignment="1" applyProtection="1">
      <alignment horizontal="right"/>
    </xf>
  </cellXfs>
  <cellStyles count="7">
    <cellStyle name="Excel Built-in Normal" xfId="5"/>
    <cellStyle name="Hyperlink" xfId="1" builtinId="8"/>
    <cellStyle name="Normal" xfId="0" builtinId="0"/>
    <cellStyle name="Normal 2" xfId="4"/>
    <cellStyle name="Normal 2 2" xfId="6"/>
    <cellStyle name="Percent" xfId="2" builtinId="5"/>
    <cellStyle name="Percent 2" xfId="3"/>
  </cellStyles>
  <dxfs count="47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CC"/>
      <color rgb="FF0000FF"/>
      <color rgb="FFFF9900"/>
      <color rgb="FF9966FF"/>
      <color rgb="FF00FF00"/>
      <color rgb="FF3333FF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12</xdr:row>
      <xdr:rowOff>200026</xdr:rowOff>
    </xdr:from>
    <xdr:to>
      <xdr:col>6</xdr:col>
      <xdr:colOff>1238250</xdr:colOff>
      <xdr:row>16</xdr:row>
      <xdr:rowOff>171451</xdr:rowOff>
    </xdr:to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4686300" y="2705101"/>
          <a:ext cx="2295525" cy="819150"/>
        </a:xfrm>
        <a:prstGeom prst="rect">
          <a:avLst/>
        </a:prstGeom>
        <a:solidFill>
          <a:srgbClr val="CCFFFF"/>
        </a:solidFill>
        <a:ln w="38100" cmpd="dbl">
          <a:solidFill>
            <a:srgbClr val="00FF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just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76200</xdr:colOff>
      <xdr:row>17</xdr:row>
      <xdr:rowOff>85725</xdr:rowOff>
    </xdr:from>
    <xdr:to>
      <xdr:col>6</xdr:col>
      <xdr:colOff>1219200</xdr:colOff>
      <xdr:row>31</xdr:row>
      <xdr:rowOff>161925</xdr:rowOff>
    </xdr:to>
    <xdr:sp macro="" textlink="">
      <xdr:nvSpPr>
        <xdr:cNvPr id="1084" name="Text 6"/>
        <xdr:cNvSpPr txBox="1">
          <a:spLocks noChangeArrowheads="1"/>
        </xdr:cNvSpPr>
      </xdr:nvSpPr>
      <xdr:spPr bwMode="auto">
        <a:xfrm>
          <a:off x="76200" y="4191000"/>
          <a:ext cx="6886575" cy="301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endParaRPr 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162800" y="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396" name="Rectangle 1"/>
        <xdr:cNvSpPr>
          <a:spLocks noChangeArrowheads="1"/>
        </xdr:cNvSpPr>
      </xdr:nvSpPr>
      <xdr:spPr bwMode="auto">
        <a:xfrm>
          <a:off x="4867275" y="0"/>
          <a:ext cx="7810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V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isalvarez@earthlink.ne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showGridLines="0" tabSelected="1" zoomScaleNormal="100" workbookViewId="0"/>
  </sheetViews>
  <sheetFormatPr defaultColWidth="13" defaultRowHeight="15.75"/>
  <cols>
    <col min="1" max="1" width="22.625" style="21" customWidth="1"/>
    <col min="2" max="2" width="10" style="22" customWidth="1"/>
    <col min="3" max="3" width="5.125" style="22" customWidth="1"/>
    <col min="4" max="4" width="13.75" style="21" bestFit="1" customWidth="1"/>
    <col min="5" max="5" width="9.125" style="22" bestFit="1" customWidth="1"/>
    <col min="6" max="6" width="14.75" style="21" customWidth="1"/>
    <col min="7" max="7" width="17.125" style="22" customWidth="1"/>
    <col min="8" max="16384" width="13" style="1"/>
  </cols>
  <sheetData>
    <row r="1" spans="1:7" ht="29.25" thickTop="1" thickBot="1">
      <c r="A1" s="416" t="s">
        <v>390</v>
      </c>
      <c r="B1" s="417" t="s">
        <v>389</v>
      </c>
      <c r="C1" s="132"/>
      <c r="D1" s="133"/>
      <c r="E1" s="134"/>
      <c r="F1" s="133"/>
      <c r="G1" s="418" t="s">
        <v>112</v>
      </c>
    </row>
    <row r="2" spans="1:7" ht="17.25" thickTop="1">
      <c r="A2" s="2" t="s">
        <v>0</v>
      </c>
      <c r="B2" s="17" t="s">
        <v>153</v>
      </c>
      <c r="C2" s="58"/>
      <c r="D2" s="4" t="s">
        <v>1</v>
      </c>
      <c r="E2" s="58" t="s">
        <v>106</v>
      </c>
      <c r="F2" s="4"/>
      <c r="G2" s="5"/>
    </row>
    <row r="3" spans="1:7" ht="16.5">
      <c r="A3" s="2" t="s">
        <v>71</v>
      </c>
      <c r="B3" s="17" t="s">
        <v>160</v>
      </c>
      <c r="C3" s="45"/>
      <c r="D3" s="4" t="s">
        <v>72</v>
      </c>
      <c r="E3" s="58">
        <v>3</v>
      </c>
      <c r="F3" s="4"/>
      <c r="G3" s="5"/>
    </row>
    <row r="4" spans="1:7" ht="16.5">
      <c r="A4" s="2" t="s">
        <v>71</v>
      </c>
      <c r="B4" s="17" t="s">
        <v>165</v>
      </c>
      <c r="C4" s="45"/>
      <c r="D4" s="4" t="s">
        <v>72</v>
      </c>
      <c r="E4" s="58">
        <v>3</v>
      </c>
      <c r="F4" s="4"/>
      <c r="G4" s="5"/>
    </row>
    <row r="5" spans="1:7" ht="16.5">
      <c r="A5" s="2" t="s">
        <v>71</v>
      </c>
      <c r="B5" s="17" t="s">
        <v>181</v>
      </c>
      <c r="C5" s="45"/>
      <c r="D5" s="4" t="s">
        <v>72</v>
      </c>
      <c r="E5" s="58">
        <v>5</v>
      </c>
      <c r="F5" s="4"/>
      <c r="G5" s="5"/>
    </row>
    <row r="6" spans="1:7" ht="16.5">
      <c r="A6" s="2" t="s">
        <v>103</v>
      </c>
      <c r="B6" s="17" t="s">
        <v>167</v>
      </c>
      <c r="C6" s="45"/>
      <c r="D6" s="4" t="s">
        <v>102</v>
      </c>
      <c r="E6" s="58">
        <v>35</v>
      </c>
      <c r="F6" s="4"/>
      <c r="G6" s="5"/>
    </row>
    <row r="7" spans="1:7" ht="16.5">
      <c r="A7" s="2" t="s">
        <v>73</v>
      </c>
      <c r="B7" s="17" t="s">
        <v>166</v>
      </c>
      <c r="C7" s="45"/>
      <c r="D7" s="4" t="s">
        <v>2</v>
      </c>
      <c r="E7" s="58" t="s">
        <v>353</v>
      </c>
      <c r="F7" s="4"/>
      <c r="G7" s="5"/>
    </row>
    <row r="8" spans="1:7" ht="17.25" thickBot="1">
      <c r="A8" s="2" t="s">
        <v>74</v>
      </c>
      <c r="B8" s="17" t="s">
        <v>168</v>
      </c>
      <c r="C8" s="45"/>
      <c r="D8" s="4" t="s">
        <v>3</v>
      </c>
      <c r="E8" s="58" t="s">
        <v>352</v>
      </c>
      <c r="F8" s="4"/>
      <c r="G8" s="5"/>
    </row>
    <row r="9" spans="1:7" ht="17.25" thickTop="1">
      <c r="A9" s="290" t="s">
        <v>114</v>
      </c>
      <c r="B9" s="292" t="s">
        <v>388</v>
      </c>
      <c r="C9" s="287"/>
      <c r="D9" s="288" t="s">
        <v>86</v>
      </c>
      <c r="E9" s="289" t="s">
        <v>143</v>
      </c>
      <c r="F9" s="4"/>
      <c r="G9" s="5"/>
    </row>
    <row r="10" spans="1:7" ht="17.25" thickBot="1">
      <c r="A10" s="57" t="s">
        <v>14</v>
      </c>
      <c r="B10" s="370" t="s">
        <v>351</v>
      </c>
      <c r="C10" s="369"/>
      <c r="D10" s="211" t="s">
        <v>152</v>
      </c>
      <c r="E10" s="38"/>
      <c r="F10" s="3"/>
      <c r="G10" s="5"/>
    </row>
    <row r="11" spans="1:7" ht="16.5">
      <c r="A11" s="36" t="s">
        <v>4</v>
      </c>
      <c r="B11" s="37">
        <v>8</v>
      </c>
      <c r="C11" s="232">
        <f t="shared" ref="C11:C16" si="0">IF(B11&gt;9.9,CONCATENATE("+",ROUNDDOWN((B11-10)/2,0)),ROUNDUP((B11-10)/2,0))</f>
        <v>-1</v>
      </c>
      <c r="D11" s="35" t="s">
        <v>84</v>
      </c>
      <c r="E11" s="371" t="s">
        <v>354</v>
      </c>
      <c r="F11" s="3"/>
      <c r="G11" s="5"/>
    </row>
    <row r="12" spans="1:7" ht="16.5">
      <c r="A12" s="8" t="s">
        <v>5</v>
      </c>
      <c r="B12" s="79">
        <v>12</v>
      </c>
      <c r="C12" s="54" t="str">
        <f t="shared" si="0"/>
        <v>+1</v>
      </c>
      <c r="D12" s="7" t="s">
        <v>85</v>
      </c>
      <c r="E12" s="71">
        <f>Martial!B14+Equipment!C14+Equipment!C29+(E10/50)</f>
        <v>26.7</v>
      </c>
      <c r="F12" s="3"/>
      <c r="G12" s="5"/>
    </row>
    <row r="13" spans="1:7" ht="16.5">
      <c r="A13" s="33" t="s">
        <v>16</v>
      </c>
      <c r="B13" s="80">
        <v>8</v>
      </c>
      <c r="C13" s="46">
        <f t="shared" si="0"/>
        <v>-1</v>
      </c>
      <c r="D13" s="7" t="s">
        <v>18</v>
      </c>
      <c r="E13" s="137">
        <f>ROUNDUP(((E3*6)*0.75)+((E4*8)*0.75)+((E5*6)*0.75)+(SUM(E3:E5)*C13),0)</f>
        <v>43</v>
      </c>
      <c r="F13" s="3"/>
      <c r="G13" s="5"/>
    </row>
    <row r="14" spans="1:7" ht="16.5">
      <c r="A14" s="200" t="s">
        <v>17</v>
      </c>
      <c r="B14" s="80">
        <v>14</v>
      </c>
      <c r="C14" s="54" t="str">
        <f t="shared" si="0"/>
        <v>+2</v>
      </c>
      <c r="D14" s="7" t="s">
        <v>70</v>
      </c>
      <c r="E14" s="69">
        <v>24</v>
      </c>
      <c r="F14" s="2"/>
      <c r="G14" s="5"/>
    </row>
    <row r="15" spans="1:7" ht="16.5">
      <c r="A15" s="34" t="s">
        <v>19</v>
      </c>
      <c r="B15" s="6">
        <v>14</v>
      </c>
      <c r="C15" s="54" t="str">
        <f t="shared" si="0"/>
        <v>+2</v>
      </c>
      <c r="D15" s="44" t="s">
        <v>110</v>
      </c>
      <c r="E15" s="70">
        <f>10+C12</f>
        <v>11</v>
      </c>
      <c r="F15" s="3"/>
      <c r="G15" s="5"/>
    </row>
    <row r="16" spans="1:7" ht="17.25" thickBot="1">
      <c r="A16" s="39" t="s">
        <v>15</v>
      </c>
      <c r="B16" s="81">
        <v>15</v>
      </c>
      <c r="C16" s="47" t="str">
        <f t="shared" si="0"/>
        <v>+2</v>
      </c>
      <c r="D16" s="53" t="s">
        <v>69</v>
      </c>
      <c r="E16" s="136">
        <f>E15+SUM(Martial!B11:B12)</f>
        <v>15</v>
      </c>
      <c r="F16" s="3"/>
      <c r="G16" s="5"/>
    </row>
    <row r="17" spans="1:7" ht="24.75" thickTop="1" thickBot="1">
      <c r="A17" s="9" t="s">
        <v>30</v>
      </c>
      <c r="B17" s="10"/>
      <c r="C17" s="10"/>
      <c r="D17" s="11"/>
      <c r="E17" s="11"/>
      <c r="F17" s="11"/>
      <c r="G17" s="12"/>
    </row>
    <row r="18" spans="1:7" s="16" customFormat="1" ht="17.25" thickTop="1">
      <c r="A18" s="13"/>
      <c r="B18" s="14"/>
      <c r="C18" s="14"/>
      <c r="D18" s="14"/>
      <c r="E18" s="14"/>
      <c r="F18" s="14"/>
      <c r="G18" s="15"/>
    </row>
    <row r="19" spans="1:7" s="16" customFormat="1" ht="16.5">
      <c r="A19" s="77"/>
      <c r="B19" s="17"/>
      <c r="C19" s="17"/>
      <c r="D19" s="17"/>
      <c r="E19" s="17"/>
      <c r="F19" s="17"/>
      <c r="G19" s="78"/>
    </row>
    <row r="20" spans="1:7" s="16" customFormat="1" ht="16.5">
      <c r="A20" s="77"/>
      <c r="B20" s="17"/>
      <c r="C20" s="17"/>
      <c r="D20" s="17"/>
      <c r="E20" s="17"/>
      <c r="F20" s="17"/>
      <c r="G20" s="78"/>
    </row>
    <row r="21" spans="1:7" s="16" customFormat="1" ht="16.5">
      <c r="A21" s="77"/>
      <c r="B21" s="17"/>
      <c r="C21" s="17"/>
      <c r="D21" s="17"/>
      <c r="E21" s="17"/>
      <c r="F21" s="17"/>
      <c r="G21" s="78"/>
    </row>
    <row r="22" spans="1:7" s="16" customFormat="1" ht="16.5">
      <c r="A22" s="77"/>
      <c r="B22" s="17"/>
      <c r="C22" s="17"/>
      <c r="D22" s="17"/>
      <c r="E22" s="17"/>
      <c r="F22" s="17"/>
      <c r="G22" s="78"/>
    </row>
    <row r="23" spans="1:7" s="16" customFormat="1" ht="16.5">
      <c r="A23" s="77"/>
      <c r="B23" s="17"/>
      <c r="C23" s="17"/>
      <c r="D23" s="17"/>
      <c r="E23" s="17"/>
      <c r="F23" s="17"/>
      <c r="G23" s="78"/>
    </row>
    <row r="24" spans="1:7" s="16" customFormat="1" ht="16.5">
      <c r="A24" s="77"/>
      <c r="B24" s="17"/>
      <c r="C24" s="17"/>
      <c r="D24" s="17"/>
      <c r="E24" s="17"/>
      <c r="F24" s="17"/>
      <c r="G24" s="78"/>
    </row>
    <row r="25" spans="1:7" s="16" customFormat="1" ht="16.5">
      <c r="A25" s="77"/>
      <c r="B25" s="17"/>
      <c r="C25" s="17"/>
      <c r="D25" s="17"/>
      <c r="E25" s="17"/>
      <c r="F25" s="17"/>
      <c r="G25" s="78"/>
    </row>
    <row r="26" spans="1:7" s="16" customFormat="1" ht="16.5">
      <c r="A26" s="77"/>
      <c r="B26" s="17"/>
      <c r="C26" s="17"/>
      <c r="D26" s="17"/>
      <c r="E26" s="17"/>
      <c r="F26" s="17"/>
      <c r="G26" s="78"/>
    </row>
    <row r="27" spans="1:7" s="16" customFormat="1" ht="16.5">
      <c r="A27" s="77"/>
      <c r="B27" s="17"/>
      <c r="C27" s="17"/>
      <c r="D27" s="17"/>
      <c r="E27" s="17"/>
      <c r="F27" s="17"/>
      <c r="G27" s="78"/>
    </row>
    <row r="28" spans="1:7" s="16" customFormat="1" ht="16.5">
      <c r="A28" s="77"/>
      <c r="B28" s="17"/>
      <c r="C28" s="17"/>
      <c r="D28" s="17"/>
      <c r="E28" s="17"/>
      <c r="F28" s="17"/>
      <c r="G28" s="78"/>
    </row>
    <row r="29" spans="1:7" s="16" customFormat="1" ht="16.5">
      <c r="A29" s="77"/>
      <c r="B29" s="17"/>
      <c r="C29" s="17"/>
      <c r="D29" s="17"/>
      <c r="E29" s="17"/>
      <c r="F29" s="17"/>
      <c r="G29" s="78"/>
    </row>
    <row r="30" spans="1:7" s="16" customFormat="1" ht="16.5">
      <c r="A30" s="77"/>
      <c r="B30" s="17"/>
      <c r="C30" s="17"/>
      <c r="D30" s="17"/>
      <c r="E30" s="17"/>
      <c r="F30" s="17"/>
      <c r="G30" s="78"/>
    </row>
    <row r="31" spans="1:7" s="16" customFormat="1" ht="16.5">
      <c r="A31" s="77"/>
      <c r="B31" s="17"/>
      <c r="C31" s="17"/>
      <c r="D31" s="17"/>
      <c r="E31" s="17"/>
      <c r="F31" s="17"/>
      <c r="G31" s="78"/>
    </row>
    <row r="32" spans="1:7" ht="17.25" thickBot="1">
      <c r="A32" s="18"/>
      <c r="B32" s="19"/>
      <c r="C32" s="19"/>
      <c r="D32" s="19"/>
      <c r="E32" s="19"/>
      <c r="F32" s="19"/>
      <c r="G32" s="20"/>
    </row>
    <row r="33" ht="16.5" thickTop="1"/>
  </sheetData>
  <phoneticPr fontId="0" type="noConversion"/>
  <conditionalFormatting sqref="E14">
    <cfRule type="cellIs" dxfId="46" priority="1" stopIfTrue="1" operator="lessThan">
      <formula>$E$13/3</formula>
    </cfRule>
    <cfRule type="cellIs" dxfId="45" priority="2" stopIfTrue="1" operator="between">
      <formula>$E$13/3</formula>
      <formula>$E$13/2</formula>
    </cfRule>
    <cfRule type="cellIs" dxfId="44" priority="3" stopIfTrue="1" operator="greaterThan">
      <formula>$E$13/2</formula>
    </cfRule>
  </conditionalFormatting>
  <conditionalFormatting sqref="E12">
    <cfRule type="cellIs" dxfId="43" priority="4" stopIfTrue="1" operator="greaterThan">
      <formula>66</formula>
    </cfRule>
    <cfRule type="cellIs" dxfId="42" priority="5" stopIfTrue="1" operator="between">
      <formula>33</formula>
      <formula>66</formula>
    </cfRule>
  </conditionalFormatting>
  <hyperlinks>
    <hyperlink ref="G1" r:id="rId1"/>
  </hyperlinks>
  <printOptions gridLinesSet="0"/>
  <pageMargins left="0.62" right="0.33" top="0.5" bottom="0.63" header="0.5" footer="0.5"/>
  <pageSetup orientation="portrait" horizontalDpi="120" verticalDpi="144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6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26.875" style="21" bestFit="1" customWidth="1"/>
    <col min="2" max="2" width="5.875" style="21" bestFit="1" customWidth="1"/>
    <col min="3" max="3" width="7.625" style="22" hidden="1" customWidth="1"/>
    <col min="4" max="4" width="5.875" style="22" hidden="1" customWidth="1"/>
    <col min="5" max="5" width="9.875" style="22" bestFit="1" customWidth="1"/>
    <col min="6" max="6" width="7" style="22" customWidth="1"/>
    <col min="7" max="7" width="6" style="56" bestFit="1" customWidth="1"/>
    <col min="8" max="8" width="5.25" style="56" bestFit="1" customWidth="1"/>
    <col min="9" max="9" width="6.875" style="56" bestFit="1" customWidth="1"/>
    <col min="10" max="10" width="44.5" style="21" customWidth="1"/>
    <col min="11" max="16384" width="13" style="1"/>
  </cols>
  <sheetData>
    <row r="1" spans="1:10" ht="24" thickBot="1">
      <c r="A1" s="43" t="s">
        <v>162</v>
      </c>
      <c r="B1" s="23"/>
      <c r="C1" s="23"/>
      <c r="D1" s="23"/>
      <c r="E1" s="23"/>
      <c r="F1" s="23"/>
      <c r="G1" s="55"/>
      <c r="H1" s="55"/>
      <c r="I1" s="55"/>
      <c r="J1" s="23"/>
    </row>
    <row r="2" spans="1:10" s="242" customFormat="1" ht="33.75" thickBot="1">
      <c r="A2" s="236" t="s">
        <v>161</v>
      </c>
      <c r="B2" s="237" t="s">
        <v>35</v>
      </c>
      <c r="C2" s="237" t="s">
        <v>42</v>
      </c>
      <c r="D2" s="237" t="s">
        <v>34</v>
      </c>
      <c r="E2" s="238" t="s">
        <v>67</v>
      </c>
      <c r="F2" s="238" t="s">
        <v>43</v>
      </c>
      <c r="G2" s="239" t="s">
        <v>75</v>
      </c>
      <c r="H2" s="240" t="s">
        <v>157</v>
      </c>
      <c r="I2" s="239" t="s">
        <v>98</v>
      </c>
      <c r="J2" s="241" t="s">
        <v>6</v>
      </c>
    </row>
    <row r="3" spans="1:10" s="242" customFormat="1" ht="16.5">
      <c r="A3" s="274" t="s">
        <v>78</v>
      </c>
      <c r="B3" s="275">
        <v>5</v>
      </c>
      <c r="C3" s="276" t="s">
        <v>37</v>
      </c>
      <c r="D3" s="276">
        <f>IF(C3="Str",'Personal File'!$C$11,IF(C3="Dex",'Personal File'!$C$12,IF(C3="Con",'Personal File'!$C$13,IF(C3="Int",'Personal File'!$C$14,IF(C3="Wis",'Personal File'!$C$15,IF(C3="Cha",'Personal File'!$C$16))))))</f>
        <v>-1</v>
      </c>
      <c r="E3" s="277" t="str">
        <f>CONCATENATE(C3," (",D3,")")</f>
        <v>Con (-1)</v>
      </c>
      <c r="F3" s="202">
        <v>0</v>
      </c>
      <c r="G3" s="278">
        <f>B3+MID(E3,6,2)+F3</f>
        <v>4</v>
      </c>
      <c r="H3" s="233">
        <f ca="1">RANDBETWEEN(1,20)</f>
        <v>18</v>
      </c>
      <c r="I3" s="278">
        <f t="shared" ref="I3:I43" ca="1" si="0">SUM(G3:H3)</f>
        <v>22</v>
      </c>
      <c r="J3" s="76"/>
    </row>
    <row r="4" spans="1:10" s="242" customFormat="1" ht="16.5">
      <c r="A4" s="279" t="s">
        <v>79</v>
      </c>
      <c r="B4" s="275">
        <v>5</v>
      </c>
      <c r="C4" s="276" t="s">
        <v>40</v>
      </c>
      <c r="D4" s="276" t="str">
        <f>IF(C4="Str",'Personal File'!$C$11,IF(C4="Dex",'Personal File'!$C$12,IF(C4="Con",'Personal File'!$C$13,IF(C4="Int",'Personal File'!$C$14,IF(C4="Wis",'Personal File'!$C$15,IF(C4="Cha",'Personal File'!$C$16))))))</f>
        <v>+1</v>
      </c>
      <c r="E4" s="109" t="str">
        <f t="shared" ref="E4:E5" si="1">CONCATENATE(C4," (",D4,")")</f>
        <v>Dex (+1)</v>
      </c>
      <c r="F4" s="202">
        <v>0</v>
      </c>
      <c r="G4" s="278">
        <f>B4+MID(E4,6,2)+F4</f>
        <v>6</v>
      </c>
      <c r="H4" s="233">
        <f t="shared" ref="H4:H5" ca="1" si="2">RANDBETWEEN(1,20)</f>
        <v>7</v>
      </c>
      <c r="I4" s="278">
        <f t="shared" ca="1" si="0"/>
        <v>13</v>
      </c>
      <c r="J4" s="76"/>
    </row>
    <row r="5" spans="1:10" s="242" customFormat="1" ht="16.5">
      <c r="A5" s="280" t="s">
        <v>80</v>
      </c>
      <c r="B5" s="281">
        <v>8</v>
      </c>
      <c r="C5" s="282" t="s">
        <v>39</v>
      </c>
      <c r="D5" s="282" t="str">
        <f>IF(C5="Str",'Personal File'!$C$11,IF(C5="Dex",'Personal File'!$C$12,IF(C5="Con",'Personal File'!$C$13,IF(C5="Int",'Personal File'!$C$14,IF(C5="Wis",'Personal File'!$C$15,IF(C5="Cha",'Personal File'!$C$16))))))</f>
        <v>+2</v>
      </c>
      <c r="E5" s="283" t="str">
        <f t="shared" si="1"/>
        <v>Wis (+2)</v>
      </c>
      <c r="F5" s="284">
        <v>0</v>
      </c>
      <c r="G5" s="285">
        <f>B5+MID(E5,6,2)+F5</f>
        <v>10</v>
      </c>
      <c r="H5" s="330">
        <f t="shared" ca="1" si="2"/>
        <v>16</v>
      </c>
      <c r="I5" s="285">
        <f t="shared" ca="1" si="0"/>
        <v>26</v>
      </c>
      <c r="J5" s="286"/>
    </row>
    <row r="6" spans="1:10" s="48" customFormat="1" ht="18.75">
      <c r="A6" s="393" t="s">
        <v>44</v>
      </c>
      <c r="B6" s="138">
        <v>2</v>
      </c>
      <c r="C6" s="160" t="s">
        <v>38</v>
      </c>
      <c r="D6" s="161" t="str">
        <f>IF(C6="Str",'Personal File'!$C$11,IF(C6="Dex",'Personal File'!$C$12,IF(C6="Con",'Personal File'!$C$13,IF(C6="Int",'Personal File'!$C$14,IF(C6="Wis",'Personal File'!$C$15,IF(C6="Cha",'Personal File'!$C$16))))))</f>
        <v>+2</v>
      </c>
      <c r="E6" s="161" t="str">
        <f t="shared" ref="E6:E43" si="3">CONCATENATE(C6," (",D6,")")</f>
        <v>Int (+2)</v>
      </c>
      <c r="F6" s="394" t="s">
        <v>68</v>
      </c>
      <c r="G6" s="139">
        <f t="shared" ref="G6:G39" si="4">B6+MID(E6,6,2)+F6</f>
        <v>4</v>
      </c>
      <c r="H6" s="233">
        <f ca="1">RANDBETWEEN(1,20)</f>
        <v>12</v>
      </c>
      <c r="I6" s="139">
        <f t="shared" ca="1" si="0"/>
        <v>16</v>
      </c>
      <c r="J6" s="140"/>
    </row>
    <row r="7" spans="1:10" s="52" customFormat="1" ht="16.5">
      <c r="A7" s="395" t="s">
        <v>45</v>
      </c>
      <c r="B7" s="138">
        <v>1</v>
      </c>
      <c r="C7" s="396" t="s">
        <v>40</v>
      </c>
      <c r="D7" s="397" t="str">
        <f>IF(C7="Str",'Personal File'!$C$11,IF(C7="Dex",'Personal File'!$C$12,IF(C7="Con",'Personal File'!$C$13,IF(C7="Int",'Personal File'!$C$14,IF(C7="Wis",'Personal File'!$C$15,IF(C7="Cha",'Personal File'!$C$16))))))</f>
        <v>+1</v>
      </c>
      <c r="E7" s="397" t="str">
        <f t="shared" si="3"/>
        <v>Dex (+1)</v>
      </c>
      <c r="F7" s="139" t="s">
        <v>156</v>
      </c>
      <c r="G7" s="139">
        <f t="shared" si="4"/>
        <v>0</v>
      </c>
      <c r="H7" s="233">
        <f ca="1">RANDBETWEEN(1,20)</f>
        <v>12</v>
      </c>
      <c r="I7" s="139">
        <f t="shared" ca="1" si="0"/>
        <v>12</v>
      </c>
      <c r="J7" s="140"/>
    </row>
    <row r="8" spans="1:10" s="50" customFormat="1" ht="16.5">
      <c r="A8" s="167" t="s">
        <v>46</v>
      </c>
      <c r="B8" s="138">
        <v>14</v>
      </c>
      <c r="C8" s="168" t="s">
        <v>36</v>
      </c>
      <c r="D8" s="169" t="str">
        <f>IF(C8="Str",'Personal File'!$C$11,IF(C8="Dex",'Personal File'!$C$12,IF(C8="Con",'Personal File'!$C$13,IF(C8="Int",'Personal File'!$C$14,IF(C8="Wis",'Personal File'!$C$15,IF(C8="Cha",'Personal File'!$C$16))))))</f>
        <v>+2</v>
      </c>
      <c r="E8" s="214" t="str">
        <f t="shared" si="3"/>
        <v>Cha (+2)</v>
      </c>
      <c r="F8" s="139" t="s">
        <v>111</v>
      </c>
      <c r="G8" s="139">
        <f t="shared" si="4"/>
        <v>18</v>
      </c>
      <c r="H8" s="233">
        <f t="shared" ref="H8:H43" ca="1" si="5">RANDBETWEEN(1,20)</f>
        <v>5</v>
      </c>
      <c r="I8" s="139">
        <f t="shared" ca="1" si="0"/>
        <v>23</v>
      </c>
      <c r="J8" s="140"/>
    </row>
    <row r="9" spans="1:10" s="49" customFormat="1" ht="16.5">
      <c r="A9" s="398" t="s">
        <v>47</v>
      </c>
      <c r="B9" s="138">
        <v>1</v>
      </c>
      <c r="C9" s="399" t="s">
        <v>41</v>
      </c>
      <c r="D9" s="400">
        <f>IF(C9="Str",'Personal File'!$C$11,IF(C9="Dex",'Personal File'!$C$12,IF(C9="Con",'Personal File'!$C$13,IF(C9="Int",'Personal File'!$C$14,IF(C9="Wis",'Personal File'!$C$15,IF(C9="Cha",'Personal File'!$C$16))))))</f>
        <v>-1</v>
      </c>
      <c r="E9" s="400" t="str">
        <f t="shared" si="3"/>
        <v>Str (-1)</v>
      </c>
      <c r="F9" s="139" t="s">
        <v>156</v>
      </c>
      <c r="G9" s="139">
        <f t="shared" si="4"/>
        <v>-2</v>
      </c>
      <c r="H9" s="233">
        <f t="shared" ca="1" si="5"/>
        <v>8</v>
      </c>
      <c r="I9" s="139">
        <f t="shared" ca="1" si="0"/>
        <v>6</v>
      </c>
      <c r="J9" s="140"/>
    </row>
    <row r="10" spans="1:10" s="49" customFormat="1" ht="16.5">
      <c r="A10" s="401" t="s">
        <v>20</v>
      </c>
      <c r="B10" s="138">
        <v>4</v>
      </c>
      <c r="C10" s="402" t="s">
        <v>37</v>
      </c>
      <c r="D10" s="403">
        <f>IF(C10="Str",'Personal File'!$C$11,IF(C10="Dex",'Personal File'!$C$12,IF(C10="Con",'Personal File'!$C$13,IF(C10="Int",'Personal File'!$C$14,IF(C10="Wis",'Personal File'!$C$15,IF(C10="Cha",'Personal File'!$C$16))))))</f>
        <v>-1</v>
      </c>
      <c r="E10" s="403" t="str">
        <f t="shared" si="3"/>
        <v>Con (-1)</v>
      </c>
      <c r="F10" s="139" t="s">
        <v>68</v>
      </c>
      <c r="G10" s="139">
        <f t="shared" si="4"/>
        <v>3</v>
      </c>
      <c r="H10" s="233">
        <f t="shared" ca="1" si="5"/>
        <v>7</v>
      </c>
      <c r="I10" s="139">
        <f t="shared" ca="1" si="0"/>
        <v>10</v>
      </c>
      <c r="J10" s="140"/>
    </row>
    <row r="11" spans="1:10" s="48" customFormat="1" ht="16.5">
      <c r="A11" s="159" t="s">
        <v>170</v>
      </c>
      <c r="B11" s="138">
        <v>5</v>
      </c>
      <c r="C11" s="160" t="s">
        <v>38</v>
      </c>
      <c r="D11" s="161" t="str">
        <f>IF(C11="Str",'Personal File'!$C$11,IF(C11="Dex",'Personal File'!$C$12,IF(C11="Con",'Personal File'!$C$13,IF(C11="Int",'Personal File'!$C$14,IF(C11="Wis",'Personal File'!$C$15,IF(C11="Cha",'Personal File'!$C$16))))))</f>
        <v>+2</v>
      </c>
      <c r="E11" s="161" t="str">
        <f t="shared" si="3"/>
        <v>Int (+2)</v>
      </c>
      <c r="F11" s="139" t="s">
        <v>68</v>
      </c>
      <c r="G11" s="139">
        <f t="shared" si="4"/>
        <v>7</v>
      </c>
      <c r="H11" s="233">
        <f t="shared" ca="1" si="5"/>
        <v>5</v>
      </c>
      <c r="I11" s="139">
        <f t="shared" ca="1" si="0"/>
        <v>12</v>
      </c>
      <c r="J11" s="140"/>
    </row>
    <row r="12" spans="1:10" s="51" customFormat="1" ht="16.5">
      <c r="A12" s="383" t="s">
        <v>48</v>
      </c>
      <c r="B12" s="298">
        <v>2</v>
      </c>
      <c r="C12" s="384" t="s">
        <v>38</v>
      </c>
      <c r="D12" s="385" t="str">
        <f>IF(C12="Str",'Personal File'!$C$11,IF(C12="Dex",'Personal File'!$C$12,IF(C12="Con",'Personal File'!$C$13,IF(C12="Int",'Personal File'!$C$14,IF(C12="Wis",'Personal File'!$C$15,IF(C12="Cha",'Personal File'!$C$16))))))</f>
        <v>+2</v>
      </c>
      <c r="E12" s="385" t="str">
        <f t="shared" si="3"/>
        <v>Int (+2)</v>
      </c>
      <c r="F12" s="301" t="s">
        <v>68</v>
      </c>
      <c r="G12" s="139">
        <f t="shared" si="4"/>
        <v>4</v>
      </c>
      <c r="H12" s="234">
        <f t="shared" ca="1" si="5"/>
        <v>3</v>
      </c>
      <c r="I12" s="139">
        <f t="shared" ca="1" si="0"/>
        <v>7</v>
      </c>
      <c r="J12" s="302"/>
    </row>
    <row r="13" spans="1:10" s="52" customFormat="1" ht="16.5">
      <c r="A13" s="167" t="s">
        <v>49</v>
      </c>
      <c r="B13" s="138">
        <v>11</v>
      </c>
      <c r="C13" s="168" t="s">
        <v>36</v>
      </c>
      <c r="D13" s="169" t="str">
        <f>IF(C13="Str",'Personal File'!$C$11,IF(C13="Dex",'Personal File'!$C$12,IF(C13="Con",'Personal File'!$C$13,IF(C13="Int",'Personal File'!$C$14,IF(C13="Wis",'Personal File'!$C$15,IF(C13="Cha",'Personal File'!$C$16))))))</f>
        <v>+2</v>
      </c>
      <c r="E13" s="214" t="str">
        <f t="shared" si="3"/>
        <v>Cha (+2)</v>
      </c>
      <c r="F13" s="139" t="s">
        <v>164</v>
      </c>
      <c r="G13" s="139">
        <f t="shared" si="4"/>
        <v>17</v>
      </c>
      <c r="H13" s="233">
        <f t="shared" ca="1" si="5"/>
        <v>9</v>
      </c>
      <c r="I13" s="139">
        <f t="shared" ca="1" si="0"/>
        <v>26</v>
      </c>
      <c r="J13" s="294"/>
    </row>
    <row r="14" spans="1:10" s="52" customFormat="1" ht="16.5">
      <c r="A14" s="383" t="s">
        <v>50</v>
      </c>
      <c r="B14" s="298">
        <v>1</v>
      </c>
      <c r="C14" s="384" t="s">
        <v>38</v>
      </c>
      <c r="D14" s="385" t="str">
        <f>IF(C14="Str",'Personal File'!$C$11,IF(C14="Dex",'Personal File'!$C$12,IF(C14="Con",'Personal File'!$C$13,IF(C14="Int",'Personal File'!$C$14,IF(C14="Wis",'Personal File'!$C$15,IF(C14="Cha",'Personal File'!$C$16))))))</f>
        <v>+2</v>
      </c>
      <c r="E14" s="385" t="str">
        <f t="shared" si="3"/>
        <v>Int (+2)</v>
      </c>
      <c r="F14" s="301" t="s">
        <v>68</v>
      </c>
      <c r="G14" s="139">
        <f t="shared" si="4"/>
        <v>3</v>
      </c>
      <c r="H14" s="233">
        <f t="shared" ca="1" si="5"/>
        <v>13</v>
      </c>
      <c r="I14" s="139">
        <f t="shared" ca="1" si="0"/>
        <v>16</v>
      </c>
      <c r="J14" s="302"/>
    </row>
    <row r="15" spans="1:10" s="52" customFormat="1" ht="16.5">
      <c r="A15" s="167" t="s">
        <v>51</v>
      </c>
      <c r="B15" s="138">
        <v>10</v>
      </c>
      <c r="C15" s="168" t="s">
        <v>36</v>
      </c>
      <c r="D15" s="169" t="str">
        <f>IF(C15="Str",'Personal File'!$C$11,IF(C15="Dex",'Personal File'!$C$12,IF(C15="Con",'Personal File'!$C$13,IF(C15="Int",'Personal File'!$C$14,IF(C15="Wis",'Personal File'!$C$15,IF(C15="Cha",'Personal File'!$C$16))))))</f>
        <v>+2</v>
      </c>
      <c r="E15" s="214" t="str">
        <f t="shared" si="3"/>
        <v>Cha (+2)</v>
      </c>
      <c r="F15" s="139" t="s">
        <v>164</v>
      </c>
      <c r="G15" s="139">
        <f t="shared" si="4"/>
        <v>16</v>
      </c>
      <c r="H15" s="233">
        <f t="shared" ca="1" si="5"/>
        <v>10</v>
      </c>
      <c r="I15" s="139">
        <f t="shared" ca="1" si="0"/>
        <v>26</v>
      </c>
      <c r="J15" s="294"/>
    </row>
    <row r="16" spans="1:10" s="52" customFormat="1" ht="16.5">
      <c r="A16" s="395" t="s">
        <v>52</v>
      </c>
      <c r="B16" s="138">
        <v>1</v>
      </c>
      <c r="C16" s="396" t="s">
        <v>40</v>
      </c>
      <c r="D16" s="397" t="str">
        <f>IF(C16="Str",'Personal File'!$C$11,IF(C16="Dex",'Personal File'!$C$12,IF(C16="Con",'Personal File'!$C$13,IF(C16="Int",'Personal File'!$C$14,IF(C16="Wis",'Personal File'!$C$15,IF(C16="Cha",'Personal File'!$C$16))))))</f>
        <v>+1</v>
      </c>
      <c r="E16" s="404" t="str">
        <f t="shared" si="3"/>
        <v>Dex (+1)</v>
      </c>
      <c r="F16" s="139" t="s">
        <v>156</v>
      </c>
      <c r="G16" s="139">
        <f t="shared" si="4"/>
        <v>0</v>
      </c>
      <c r="H16" s="233">
        <f t="shared" ca="1" si="5"/>
        <v>9</v>
      </c>
      <c r="I16" s="139">
        <f t="shared" ca="1" si="0"/>
        <v>9</v>
      </c>
      <c r="J16" s="140"/>
    </row>
    <row r="17" spans="1:10" s="52" customFormat="1" ht="16.5">
      <c r="A17" s="159" t="s">
        <v>53</v>
      </c>
      <c r="B17" s="138">
        <v>2</v>
      </c>
      <c r="C17" s="160" t="s">
        <v>38</v>
      </c>
      <c r="D17" s="161" t="str">
        <f>IF(C17="Str",'Personal File'!$C$11,IF(C17="Dex",'Personal File'!$C$12,IF(C17="Con",'Personal File'!$C$13,IF(C17="Int",'Personal File'!$C$14,IF(C17="Wis",'Personal File'!$C$15,IF(C17="Cha",'Personal File'!$C$16))))))</f>
        <v>+2</v>
      </c>
      <c r="E17" s="161" t="str">
        <f t="shared" si="3"/>
        <v>Int (+2)</v>
      </c>
      <c r="F17" s="139" t="s">
        <v>111</v>
      </c>
      <c r="G17" s="139">
        <f t="shared" si="4"/>
        <v>6</v>
      </c>
      <c r="H17" s="233">
        <f t="shared" ca="1" si="5"/>
        <v>9</v>
      </c>
      <c r="I17" s="139">
        <f t="shared" ca="1" si="0"/>
        <v>15</v>
      </c>
      <c r="J17" s="140"/>
    </row>
    <row r="18" spans="1:10" s="52" customFormat="1" ht="16.5">
      <c r="A18" s="167" t="s">
        <v>54</v>
      </c>
      <c r="B18" s="138">
        <v>14</v>
      </c>
      <c r="C18" s="168" t="s">
        <v>36</v>
      </c>
      <c r="D18" s="169" t="str">
        <f>IF(C18="Str",'Personal File'!$C$11,IF(C18="Dex",'Personal File'!$C$12,IF(C18="Con",'Personal File'!$C$13,IF(C18="Int",'Personal File'!$C$14,IF(C18="Wis",'Personal File'!$C$15,IF(C18="Cha",'Personal File'!$C$16))))))</f>
        <v>+2</v>
      </c>
      <c r="E18" s="214" t="str">
        <f t="shared" si="3"/>
        <v>Cha (+2)</v>
      </c>
      <c r="F18" s="139" t="s">
        <v>111</v>
      </c>
      <c r="G18" s="139">
        <f t="shared" si="4"/>
        <v>18</v>
      </c>
      <c r="H18" s="233">
        <f t="shared" ca="1" si="5"/>
        <v>9</v>
      </c>
      <c r="I18" s="139">
        <f t="shared" ca="1" si="0"/>
        <v>27</v>
      </c>
      <c r="J18" s="140"/>
    </row>
    <row r="19" spans="1:10" s="52" customFormat="1" ht="16.5">
      <c r="A19" s="63" t="s">
        <v>22</v>
      </c>
      <c r="B19" s="59">
        <v>0</v>
      </c>
      <c r="C19" s="64" t="s">
        <v>36</v>
      </c>
      <c r="D19" s="65" t="str">
        <f>IF(C19="Str",'Personal File'!$C$11,IF(C19="Dex",'Personal File'!$C$12,IF(C19="Con",'Personal File'!$C$13,IF(C19="Int",'Personal File'!$C$14,IF(C19="Wis",'Personal File'!$C$15,IF(C19="Cha",'Personal File'!$C$16))))))</f>
        <v>+2</v>
      </c>
      <c r="E19" s="65" t="str">
        <f t="shared" si="3"/>
        <v>Cha (+2)</v>
      </c>
      <c r="F19" s="60" t="s">
        <v>68</v>
      </c>
      <c r="G19" s="61">
        <f t="shared" si="4"/>
        <v>2</v>
      </c>
      <c r="H19" s="233">
        <f t="shared" ca="1" si="5"/>
        <v>3</v>
      </c>
      <c r="I19" s="61">
        <f t="shared" ca="1" si="0"/>
        <v>5</v>
      </c>
      <c r="J19" s="62"/>
    </row>
    <row r="20" spans="1:10" s="52" customFormat="1" ht="16.5">
      <c r="A20" s="295" t="s">
        <v>55</v>
      </c>
      <c r="B20" s="138">
        <v>7</v>
      </c>
      <c r="C20" s="296" t="s">
        <v>39</v>
      </c>
      <c r="D20" s="297" t="str">
        <f>IF(C20="Str",'Personal File'!$C$11,IF(C20="Dex",'Personal File'!$C$12,IF(C20="Con",'Personal File'!$C$13,IF(C20="Int",'Personal File'!$C$14,IF(C20="Wis",'Personal File'!$C$15,IF(C20="Cha",'Personal File'!$C$16))))))</f>
        <v>+2</v>
      </c>
      <c r="E20" s="297" t="str">
        <f t="shared" si="3"/>
        <v>Wis (+2)</v>
      </c>
      <c r="F20" s="139" t="s">
        <v>68</v>
      </c>
      <c r="G20" s="139">
        <f t="shared" ref="G20" si="6">B20+MID(E20,6,2)+F20</f>
        <v>9</v>
      </c>
      <c r="H20" s="233">
        <f t="shared" ca="1" si="5"/>
        <v>5</v>
      </c>
      <c r="I20" s="139">
        <f t="shared" ref="I20" ca="1" si="7">SUM(G20:H20)</f>
        <v>14</v>
      </c>
      <c r="J20" s="140"/>
    </row>
    <row r="21" spans="1:10" s="52" customFormat="1" ht="16.5">
      <c r="A21" s="395" t="s">
        <v>56</v>
      </c>
      <c r="B21" s="138">
        <v>1</v>
      </c>
      <c r="C21" s="396" t="s">
        <v>40</v>
      </c>
      <c r="D21" s="397" t="str">
        <f>IF(C21="Str",'Personal File'!$C$11,IF(C21="Dex",'Personal File'!$C$12,IF(C21="Con",'Personal File'!$C$13,IF(C21="Int",'Personal File'!$C$14,IF(C21="Wis",'Personal File'!$C$15,IF(C21="Cha",'Personal File'!$C$16))))))</f>
        <v>+1</v>
      </c>
      <c r="E21" s="397" t="str">
        <f t="shared" si="3"/>
        <v>Dex (+1)</v>
      </c>
      <c r="F21" s="139" t="s">
        <v>156</v>
      </c>
      <c r="G21" s="139">
        <f t="shared" si="4"/>
        <v>0</v>
      </c>
      <c r="H21" s="233">
        <f t="shared" ca="1" si="5"/>
        <v>12</v>
      </c>
      <c r="I21" s="139">
        <f t="shared" ca="1" si="0"/>
        <v>12</v>
      </c>
      <c r="J21" s="294"/>
    </row>
    <row r="22" spans="1:10" s="52" customFormat="1" ht="16.5">
      <c r="A22" s="167" t="s">
        <v>57</v>
      </c>
      <c r="B22" s="138">
        <v>5</v>
      </c>
      <c r="C22" s="168" t="s">
        <v>36</v>
      </c>
      <c r="D22" s="169" t="str">
        <f>IF(C22="Str",'Personal File'!$C$11,IF(C22="Dex",'Personal File'!$C$12,IF(C22="Con",'Personal File'!$C$13,IF(C22="Int",'Personal File'!$C$14,IF(C22="Wis",'Personal File'!$C$15,IF(C22="Cha",'Personal File'!$C$16))))))</f>
        <v>+2</v>
      </c>
      <c r="E22" s="169" t="str">
        <f t="shared" si="3"/>
        <v>Cha (+2)</v>
      </c>
      <c r="F22" s="139" t="s">
        <v>164</v>
      </c>
      <c r="G22" s="139">
        <f t="shared" si="4"/>
        <v>11</v>
      </c>
      <c r="H22" s="233">
        <f t="shared" ca="1" si="5"/>
        <v>14</v>
      </c>
      <c r="I22" s="139">
        <f t="shared" ca="1" si="0"/>
        <v>25</v>
      </c>
      <c r="J22" s="140"/>
    </row>
    <row r="23" spans="1:10" s="52" customFormat="1" ht="16.5">
      <c r="A23" s="398" t="s">
        <v>58</v>
      </c>
      <c r="B23" s="138">
        <v>1</v>
      </c>
      <c r="C23" s="399" t="s">
        <v>41</v>
      </c>
      <c r="D23" s="400">
        <f>IF(C23="Str",'Personal File'!$C$11,IF(C23="Dex",'Personal File'!$C$12,IF(C23="Con",'Personal File'!$C$13,IF(C23="Int",'Personal File'!$C$14,IF(C23="Wis",'Personal File'!$C$15,IF(C23="Cha",'Personal File'!$C$16))))))</f>
        <v>-1</v>
      </c>
      <c r="E23" s="400" t="str">
        <f t="shared" si="3"/>
        <v>Str (-1)</v>
      </c>
      <c r="F23" s="139" t="s">
        <v>156</v>
      </c>
      <c r="G23" s="139">
        <f t="shared" si="4"/>
        <v>-2</v>
      </c>
      <c r="H23" s="233">
        <f t="shared" ca="1" si="5"/>
        <v>11</v>
      </c>
      <c r="I23" s="139">
        <f t="shared" ca="1" si="0"/>
        <v>9</v>
      </c>
      <c r="J23" s="140"/>
    </row>
    <row r="24" spans="1:10" s="52" customFormat="1" ht="16.5">
      <c r="A24" s="159" t="s">
        <v>105</v>
      </c>
      <c r="B24" s="138">
        <v>1</v>
      </c>
      <c r="C24" s="160" t="s">
        <v>38</v>
      </c>
      <c r="D24" s="161" t="str">
        <f>IF(C24="Str",'Personal File'!$C$11,IF(C24="Dex",'Personal File'!$C$12,IF(C24="Con",'Personal File'!$C$13,IF(C24="Int",'Personal File'!$C$14,IF(C24="Wis",'Personal File'!$C$15,IF(C24="Cha",'Personal File'!$C$16))))))</f>
        <v>+2</v>
      </c>
      <c r="E24" s="161" t="str">
        <f t="shared" si="3"/>
        <v>Int (+2)</v>
      </c>
      <c r="F24" s="139" t="s">
        <v>68</v>
      </c>
      <c r="G24" s="139">
        <f t="shared" si="4"/>
        <v>3</v>
      </c>
      <c r="H24" s="233">
        <f t="shared" ca="1" si="5"/>
        <v>2</v>
      </c>
      <c r="I24" s="139">
        <f t="shared" ca="1" si="0"/>
        <v>5</v>
      </c>
      <c r="J24" s="140"/>
    </row>
    <row r="25" spans="1:10" s="52" customFormat="1" ht="16.5">
      <c r="A25" s="159" t="s">
        <v>171</v>
      </c>
      <c r="B25" s="138">
        <v>1</v>
      </c>
      <c r="C25" s="160" t="s">
        <v>38</v>
      </c>
      <c r="D25" s="161" t="str">
        <f>IF(C25="Str",'Personal File'!$C$11,IF(C25="Dex",'Personal File'!$C$12,IF(C25="Con",'Personal File'!$C$13,IF(C25="Int",'Personal File'!$C$14,IF(C25="Wis",'Personal File'!$C$15,IF(C25="Cha",'Personal File'!$C$16))))))</f>
        <v>+2</v>
      </c>
      <c r="E25" s="161" t="str">
        <f t="shared" si="3"/>
        <v>Int (+2)</v>
      </c>
      <c r="F25" s="139" t="s">
        <v>68</v>
      </c>
      <c r="G25" s="139">
        <f t="shared" ref="G25" si="8">B25+MID(E25,6,2)+F25</f>
        <v>3</v>
      </c>
      <c r="H25" s="233">
        <f t="shared" ca="1" si="5"/>
        <v>6</v>
      </c>
      <c r="I25" s="139">
        <f t="shared" ca="1" si="0"/>
        <v>9</v>
      </c>
      <c r="J25" s="140"/>
    </row>
    <row r="26" spans="1:10" s="52" customFormat="1" ht="16.5">
      <c r="A26" s="159" t="s">
        <v>374</v>
      </c>
      <c r="B26" s="138">
        <v>3</v>
      </c>
      <c r="C26" s="160" t="s">
        <v>38</v>
      </c>
      <c r="D26" s="161" t="str">
        <f>IF(C26="Str",'Personal File'!$C$11,IF(C26="Dex",'Personal File'!$C$12,IF(C26="Con",'Personal File'!$C$13,IF(C26="Int",'Personal File'!$C$14,IF(C26="Wis",'Personal File'!$C$15,IF(C26="Cha",'Personal File'!$C$16))))))</f>
        <v>+2</v>
      </c>
      <c r="E26" s="161" t="str">
        <f t="shared" ref="E26" si="9">CONCATENATE(C26," (",D26,")")</f>
        <v>Int (+2)</v>
      </c>
      <c r="F26" s="139" t="s">
        <v>68</v>
      </c>
      <c r="G26" s="139">
        <f t="shared" si="4"/>
        <v>5</v>
      </c>
      <c r="H26" s="233">
        <f t="shared" ca="1" si="5"/>
        <v>10</v>
      </c>
      <c r="I26" s="139">
        <f t="shared" ref="I26" ca="1" si="10">SUM(G26:H26)</f>
        <v>15</v>
      </c>
      <c r="J26" s="140"/>
    </row>
    <row r="27" spans="1:10" s="52" customFormat="1" ht="16.5">
      <c r="A27" s="159" t="s">
        <v>172</v>
      </c>
      <c r="B27" s="138">
        <v>1</v>
      </c>
      <c r="C27" s="160" t="s">
        <v>38</v>
      </c>
      <c r="D27" s="161" t="str">
        <f>IF(C27="Str",'Personal File'!$C$11,IF(C27="Dex",'Personal File'!$C$12,IF(C27="Con",'Personal File'!$C$13,IF(C27="Int",'Personal File'!$C$14,IF(C27="Wis",'Personal File'!$C$15,IF(C27="Cha",'Personal File'!$C$16))))))</f>
        <v>+2</v>
      </c>
      <c r="E27" s="161" t="str">
        <f t="shared" ref="E27" si="11">CONCATENATE(C27," (",D27,")")</f>
        <v>Int (+2)</v>
      </c>
      <c r="F27" s="139" t="s">
        <v>68</v>
      </c>
      <c r="G27" s="139">
        <f t="shared" si="4"/>
        <v>3</v>
      </c>
      <c r="H27" s="233">
        <f t="shared" ca="1" si="5"/>
        <v>17</v>
      </c>
      <c r="I27" s="139">
        <f t="shared" ca="1" si="0"/>
        <v>20</v>
      </c>
      <c r="J27" s="140"/>
    </row>
    <row r="28" spans="1:10" s="52" customFormat="1" ht="16.5">
      <c r="A28" s="295" t="s">
        <v>59</v>
      </c>
      <c r="B28" s="138">
        <v>1</v>
      </c>
      <c r="C28" s="296" t="s">
        <v>39</v>
      </c>
      <c r="D28" s="297" t="str">
        <f>IF(C28="Str",'Personal File'!$C$11,IF(C28="Dex",'Personal File'!$C$12,IF(C28="Con",'Personal File'!$C$13,IF(C28="Int",'Personal File'!$C$14,IF(C28="Wis",'Personal File'!$C$15,IF(C28="Cha",'Personal File'!$C$16))))))</f>
        <v>+2</v>
      </c>
      <c r="E28" s="405" t="str">
        <f t="shared" si="3"/>
        <v>Wis (+2)</v>
      </c>
      <c r="F28" s="139" t="s">
        <v>68</v>
      </c>
      <c r="G28" s="139">
        <f t="shared" si="4"/>
        <v>3</v>
      </c>
      <c r="H28" s="233">
        <f t="shared" ca="1" si="5"/>
        <v>3</v>
      </c>
      <c r="I28" s="139">
        <f t="shared" ca="1" si="0"/>
        <v>6</v>
      </c>
      <c r="J28" s="294"/>
    </row>
    <row r="29" spans="1:10" s="52" customFormat="1" ht="16.5">
      <c r="A29" s="395" t="s">
        <v>23</v>
      </c>
      <c r="B29" s="138">
        <v>1</v>
      </c>
      <c r="C29" s="396" t="s">
        <v>40</v>
      </c>
      <c r="D29" s="397" t="str">
        <f>IF(C29="Str",'Personal File'!$C$11,IF(C29="Dex",'Personal File'!$C$12,IF(C29="Con",'Personal File'!$C$13,IF(C29="Int",'Personal File'!$C$14,IF(C29="Wis",'Personal File'!$C$15,IF(C29="Cha",'Personal File'!$C$16))))))</f>
        <v>+1</v>
      </c>
      <c r="E29" s="397" t="str">
        <f t="shared" si="3"/>
        <v>Dex (+1)</v>
      </c>
      <c r="F29" s="139" t="s">
        <v>156</v>
      </c>
      <c r="G29" s="139">
        <f t="shared" si="4"/>
        <v>0</v>
      </c>
      <c r="H29" s="233">
        <f t="shared" ca="1" si="5"/>
        <v>17</v>
      </c>
      <c r="I29" s="139">
        <f t="shared" ca="1" si="0"/>
        <v>17</v>
      </c>
      <c r="J29" s="294"/>
    </row>
    <row r="30" spans="1:10" s="52" customFormat="1" ht="16.5">
      <c r="A30" s="376" t="s">
        <v>60</v>
      </c>
      <c r="B30" s="298">
        <v>1</v>
      </c>
      <c r="C30" s="377" t="s">
        <v>40</v>
      </c>
      <c r="D30" s="378" t="str">
        <f>IF(C30="Str",'Personal File'!$C$11,IF(C30="Dex",'Personal File'!$C$12,IF(C30="Con",'Personal File'!$C$13,IF(C30="Int",'Personal File'!$C$14,IF(C30="Wis",'Personal File'!$C$15,IF(C30="Cha",'Personal File'!$C$16))))))</f>
        <v>+1</v>
      </c>
      <c r="E30" s="378" t="str">
        <f t="shared" si="3"/>
        <v>Dex (+1)</v>
      </c>
      <c r="F30" s="301" t="s">
        <v>68</v>
      </c>
      <c r="G30" s="139">
        <f t="shared" ref="G30" si="12">B30+MID(E30,6,2)+F30</f>
        <v>2</v>
      </c>
      <c r="H30" s="233">
        <f t="shared" ca="1" si="5"/>
        <v>6</v>
      </c>
      <c r="I30" s="139">
        <f t="shared" ref="I30" ca="1" si="13">SUM(G30:H30)</f>
        <v>8</v>
      </c>
      <c r="J30" s="302"/>
    </row>
    <row r="31" spans="1:10" ht="16.5">
      <c r="A31" s="167" t="s">
        <v>180</v>
      </c>
      <c r="B31" s="138">
        <v>11</v>
      </c>
      <c r="C31" s="168" t="s">
        <v>36</v>
      </c>
      <c r="D31" s="169" t="str">
        <f>IF(C31="Str",'Personal File'!$C$11,IF(C31="Dex",'Personal File'!$C$12,IF(C31="Con",'Personal File'!$C$13,IF(C31="Int",'Personal File'!$C$14,IF(C31="Wis",'Personal File'!$C$15,IF(C31="Cha",'Personal File'!$C$16))))))</f>
        <v>+2</v>
      </c>
      <c r="E31" s="169" t="str">
        <f t="shared" si="3"/>
        <v>Cha (+2)</v>
      </c>
      <c r="F31" s="139" t="s">
        <v>68</v>
      </c>
      <c r="G31" s="139">
        <f t="shared" si="4"/>
        <v>13</v>
      </c>
      <c r="H31" s="233">
        <f t="shared" ca="1" si="5"/>
        <v>13</v>
      </c>
      <c r="I31" s="139">
        <f t="shared" ca="1" si="0"/>
        <v>26</v>
      </c>
      <c r="J31" s="140"/>
    </row>
    <row r="32" spans="1:10" ht="16.5">
      <c r="A32" s="167" t="s">
        <v>179</v>
      </c>
      <c r="B32" s="298">
        <v>5</v>
      </c>
      <c r="C32" s="299" t="s">
        <v>39</v>
      </c>
      <c r="D32" s="300" t="str">
        <f>IF(C32="Str",'Personal File'!$C$11,IF(C32="Dex",'Personal File'!$C$12,IF(C32="Con",'Personal File'!$C$13,IF(C32="Int",'Personal File'!$C$14,IF(C32="Wis",'Personal File'!$C$15,IF(C32="Cha",'Personal File'!$C$16))))))</f>
        <v>+2</v>
      </c>
      <c r="E32" s="300" t="str">
        <f t="shared" si="3"/>
        <v>Wis (+2)</v>
      </c>
      <c r="F32" s="301" t="s">
        <v>68</v>
      </c>
      <c r="G32" s="139">
        <f t="shared" ref="G32" si="14">B32+MID(E32,6,2)+F32</f>
        <v>7</v>
      </c>
      <c r="H32" s="233">
        <f t="shared" ca="1" si="5"/>
        <v>5</v>
      </c>
      <c r="I32" s="139">
        <f t="shared" ref="I32" ca="1" si="15">SUM(G32:H32)</f>
        <v>12</v>
      </c>
      <c r="J32" s="302"/>
    </row>
    <row r="33" spans="1:10" ht="16.5">
      <c r="A33" s="106" t="s">
        <v>24</v>
      </c>
      <c r="B33" s="74">
        <v>0</v>
      </c>
      <c r="C33" s="107" t="s">
        <v>40</v>
      </c>
      <c r="D33" s="108" t="str">
        <f>IF(C33="Str",'Personal File'!$C$11,IF(C33="Dex",'Personal File'!$C$12,IF(C33="Con",'Personal File'!$C$13,IF(C33="Int",'Personal File'!$C$14,IF(C33="Wis",'Personal File'!$C$15,IF(C33="Cha",'Personal File'!$C$16))))))</f>
        <v>+1</v>
      </c>
      <c r="E33" s="109" t="str">
        <f t="shared" si="3"/>
        <v>Dex (+1)</v>
      </c>
      <c r="F33" s="75" t="s">
        <v>68</v>
      </c>
      <c r="G33" s="75">
        <f t="shared" si="4"/>
        <v>1</v>
      </c>
      <c r="H33" s="233">
        <f t="shared" ca="1" si="5"/>
        <v>16</v>
      </c>
      <c r="I33" s="75">
        <f t="shared" ca="1" si="0"/>
        <v>17</v>
      </c>
      <c r="J33" s="76"/>
    </row>
    <row r="34" spans="1:10" ht="16.5">
      <c r="A34" s="159" t="s">
        <v>25</v>
      </c>
      <c r="B34" s="138">
        <v>1</v>
      </c>
      <c r="C34" s="160" t="s">
        <v>38</v>
      </c>
      <c r="D34" s="161" t="str">
        <f>IF(C34="Str",'Personal File'!$C$11,IF(C34="Dex",'Personal File'!$C$12,IF(C34="Con",'Personal File'!$C$13,IF(C34="Int",'Personal File'!$C$14,IF(C34="Wis",'Personal File'!$C$15,IF(C34="Cha",'Personal File'!$C$16))))))</f>
        <v>+2</v>
      </c>
      <c r="E34" s="161" t="str">
        <f t="shared" si="3"/>
        <v>Int (+2)</v>
      </c>
      <c r="F34" s="139" t="s">
        <v>111</v>
      </c>
      <c r="G34" s="139">
        <f t="shared" si="4"/>
        <v>5</v>
      </c>
      <c r="H34" s="233">
        <f t="shared" ca="1" si="5"/>
        <v>2</v>
      </c>
      <c r="I34" s="139">
        <f t="shared" ca="1" si="0"/>
        <v>7</v>
      </c>
      <c r="J34" s="294"/>
    </row>
    <row r="35" spans="1:10" ht="16.5">
      <c r="A35" s="295" t="s">
        <v>61</v>
      </c>
      <c r="B35" s="138">
        <v>6</v>
      </c>
      <c r="C35" s="296" t="s">
        <v>39</v>
      </c>
      <c r="D35" s="297" t="str">
        <f>IF(C35="Str",'Personal File'!$C$11,IF(C35="Dex",'Personal File'!$C$12,IF(C35="Con",'Personal File'!$C$13,IF(C35="Int",'Personal File'!$C$14,IF(C35="Wis",'Personal File'!$C$15,IF(C35="Cha",'Personal File'!$C$16))))))</f>
        <v>+2</v>
      </c>
      <c r="E35" s="297" t="str">
        <f t="shared" si="3"/>
        <v>Wis (+2)</v>
      </c>
      <c r="F35" s="139" t="s">
        <v>111</v>
      </c>
      <c r="G35" s="139">
        <f t="shared" si="4"/>
        <v>10</v>
      </c>
      <c r="H35" s="233">
        <f t="shared" ca="1" si="5"/>
        <v>2</v>
      </c>
      <c r="I35" s="139">
        <f t="shared" ca="1" si="0"/>
        <v>12</v>
      </c>
      <c r="J35" s="140"/>
    </row>
    <row r="36" spans="1:10" ht="16.5">
      <c r="A36" s="376" t="s">
        <v>108</v>
      </c>
      <c r="B36" s="298">
        <v>1</v>
      </c>
      <c r="C36" s="377" t="s">
        <v>40</v>
      </c>
      <c r="D36" s="378" t="str">
        <f>IF(C36="Str",'Personal File'!$C$11,IF(C36="Dex",'Personal File'!$C$12,IF(C36="Con",'Personal File'!$C$13,IF(C36="Int",'Personal File'!$C$14,IF(C36="Wis",'Personal File'!$C$15,IF(C36="Cha",'Personal File'!$C$16))))))</f>
        <v>+1</v>
      </c>
      <c r="E36" s="378" t="str">
        <f t="shared" si="3"/>
        <v>Dex (+1)</v>
      </c>
      <c r="F36" s="301" t="s">
        <v>68</v>
      </c>
      <c r="G36" s="139">
        <f t="shared" ref="G36" si="16">B36+MID(E36,6,2)+F36</f>
        <v>2</v>
      </c>
      <c r="H36" s="233">
        <f t="shared" ca="1" si="5"/>
        <v>18</v>
      </c>
      <c r="I36" s="139">
        <f t="shared" ref="I36" ca="1" si="17">SUM(G36:H36)</f>
        <v>20</v>
      </c>
      <c r="J36" s="302"/>
    </row>
    <row r="37" spans="1:10" ht="16.5">
      <c r="A37" s="159" t="s">
        <v>62</v>
      </c>
      <c r="B37" s="138">
        <v>3</v>
      </c>
      <c r="C37" s="160" t="s">
        <v>38</v>
      </c>
      <c r="D37" s="161" t="str">
        <f>IF(C37="Str",'Personal File'!$C$11,IF(C37="Dex",'Personal File'!$C$12,IF(C37="Con",'Personal File'!$C$13,IF(C37="Int",'Personal File'!$C$14,IF(C37="Wis",'Personal File'!$C$15,IF(C37="Cha",'Personal File'!$C$16))))))</f>
        <v>+2</v>
      </c>
      <c r="E37" s="161" t="str">
        <f t="shared" si="3"/>
        <v>Int (+2)</v>
      </c>
      <c r="F37" s="139" t="s">
        <v>68</v>
      </c>
      <c r="G37" s="139">
        <f t="shared" si="4"/>
        <v>5</v>
      </c>
      <c r="H37" s="233">
        <f t="shared" ca="1" si="5"/>
        <v>10</v>
      </c>
      <c r="I37" s="139">
        <f t="shared" ca="1" si="0"/>
        <v>15</v>
      </c>
      <c r="J37" s="294"/>
    </row>
    <row r="38" spans="1:10" ht="16.5">
      <c r="A38" s="295" t="s">
        <v>63</v>
      </c>
      <c r="B38" s="138">
        <v>1</v>
      </c>
      <c r="C38" s="296" t="s">
        <v>39</v>
      </c>
      <c r="D38" s="297" t="str">
        <f>IF(C38="Str",'Personal File'!$C$11,IF(C38="Dex",'Personal File'!$C$12,IF(C38="Con",'Personal File'!$C$13,IF(C38="Int",'Personal File'!$C$14,IF(C38="Wis",'Personal File'!$C$15,IF(C38="Cha",'Personal File'!$C$16))))))</f>
        <v>+2</v>
      </c>
      <c r="E38" s="297" t="str">
        <f t="shared" si="3"/>
        <v>Wis (+2)</v>
      </c>
      <c r="F38" s="139" t="s">
        <v>68</v>
      </c>
      <c r="G38" s="139">
        <f t="shared" si="4"/>
        <v>3</v>
      </c>
      <c r="H38" s="233">
        <f t="shared" ca="1" si="5"/>
        <v>5</v>
      </c>
      <c r="I38" s="139">
        <f t="shared" ca="1" si="0"/>
        <v>8</v>
      </c>
      <c r="J38" s="294"/>
    </row>
    <row r="39" spans="1:10" ht="16.5">
      <c r="A39" s="110" t="s">
        <v>109</v>
      </c>
      <c r="B39" s="66">
        <v>0</v>
      </c>
      <c r="C39" s="111" t="s">
        <v>39</v>
      </c>
      <c r="D39" s="112" t="str">
        <f>IF(C39="Str",'Personal File'!$C$11,IF(C39="Dex",'Personal File'!$C$12,IF(C39="Con",'Personal File'!$C$13,IF(C39="Int",'Personal File'!$C$14,IF(C39="Wis",'Personal File'!$C$15,IF(C39="Cha",'Personal File'!$C$16))))))</f>
        <v>+2</v>
      </c>
      <c r="E39" s="112" t="str">
        <f t="shared" si="3"/>
        <v>Wis (+2)</v>
      </c>
      <c r="F39" s="67" t="s">
        <v>68</v>
      </c>
      <c r="G39" s="67">
        <f t="shared" si="4"/>
        <v>2</v>
      </c>
      <c r="H39" s="233">
        <f t="shared" ca="1" si="5"/>
        <v>16</v>
      </c>
      <c r="I39" s="67">
        <f t="shared" ca="1" si="0"/>
        <v>18</v>
      </c>
      <c r="J39" s="68"/>
    </row>
    <row r="40" spans="1:10" ht="16.5">
      <c r="A40" s="398" t="s">
        <v>26</v>
      </c>
      <c r="B40" s="138">
        <v>1</v>
      </c>
      <c r="C40" s="399" t="s">
        <v>41</v>
      </c>
      <c r="D40" s="400">
        <f>IF(C40="Str",'Personal File'!$C$11,IF(C40="Dex",'Personal File'!$C$12,IF(C40="Con",'Personal File'!$C$13,IF(C40="Int",'Personal File'!$C$14,IF(C40="Wis",'Personal File'!$C$15,IF(C40="Cha",'Personal File'!$C$16))))))</f>
        <v>-1</v>
      </c>
      <c r="E40" s="400" t="str">
        <f t="shared" si="3"/>
        <v>Str (-1)</v>
      </c>
      <c r="F40" s="139" t="s">
        <v>68</v>
      </c>
      <c r="G40" s="139">
        <f>B40+MID(E40,6,2)+F40</f>
        <v>0</v>
      </c>
      <c r="H40" s="233">
        <f t="shared" ca="1" si="5"/>
        <v>11</v>
      </c>
      <c r="I40" s="139">
        <f t="shared" ca="1" si="0"/>
        <v>11</v>
      </c>
      <c r="J40" s="140"/>
    </row>
    <row r="41" spans="1:10" ht="16.5">
      <c r="A41" s="376" t="s">
        <v>64</v>
      </c>
      <c r="B41" s="298">
        <v>1</v>
      </c>
      <c r="C41" s="377" t="s">
        <v>40</v>
      </c>
      <c r="D41" s="378" t="str">
        <f>IF(C41="Str",'Personal File'!$C$11,IF(C41="Dex",'Personal File'!$C$12,IF(C41="Con",'Personal File'!$C$13,IF(C41="Int",'Personal File'!$C$14,IF(C41="Wis",'Personal File'!$C$15,IF(C41="Cha",'Personal File'!$C$16))))))</f>
        <v>+1</v>
      </c>
      <c r="E41" s="378" t="str">
        <f t="shared" si="3"/>
        <v>Dex (+1)</v>
      </c>
      <c r="F41" s="301" t="s">
        <v>156</v>
      </c>
      <c r="G41" s="139">
        <f t="shared" ref="G41:G42" si="18">B41+MID(E41,6,2)+F41</f>
        <v>0</v>
      </c>
      <c r="H41" s="233">
        <f t="shared" ca="1" si="5"/>
        <v>7</v>
      </c>
      <c r="I41" s="139">
        <f t="shared" ref="I41:I42" ca="1" si="19">SUM(G41:H41)</f>
        <v>7</v>
      </c>
      <c r="J41" s="302"/>
    </row>
    <row r="42" spans="1:10" ht="16.5">
      <c r="A42" s="379" t="s">
        <v>65</v>
      </c>
      <c r="B42" s="298">
        <v>1</v>
      </c>
      <c r="C42" s="380" t="s">
        <v>36</v>
      </c>
      <c r="D42" s="381" t="str">
        <f>IF(C42="Str",'Personal File'!$C$11,IF(C42="Dex",'Personal File'!$C$12,IF(C42="Con",'Personal File'!$C$13,IF(C42="Int",'Personal File'!$C$14,IF(C42="Wis",'Personal File'!$C$15,IF(C42="Cha",'Personal File'!$C$16))))))</f>
        <v>+2</v>
      </c>
      <c r="E42" s="381" t="str">
        <f t="shared" si="3"/>
        <v>Cha (+2)</v>
      </c>
      <c r="F42" s="301" t="s">
        <v>68</v>
      </c>
      <c r="G42" s="139">
        <f t="shared" si="18"/>
        <v>3</v>
      </c>
      <c r="H42" s="233">
        <f t="shared" ca="1" si="5"/>
        <v>14</v>
      </c>
      <c r="I42" s="139">
        <f t="shared" ca="1" si="19"/>
        <v>17</v>
      </c>
      <c r="J42" s="382"/>
    </row>
    <row r="43" spans="1:10" ht="17.25" thickBot="1">
      <c r="A43" s="406" t="s">
        <v>66</v>
      </c>
      <c r="B43" s="407">
        <v>1</v>
      </c>
      <c r="C43" s="408" t="s">
        <v>40</v>
      </c>
      <c r="D43" s="409" t="str">
        <f>IF(C43="Str",'Personal File'!$C$11,IF(C43="Dex",'Personal File'!$C$12,IF(C43="Con",'Personal File'!$C$13,IF(C43="Int",'Personal File'!$C$14,IF(C43="Wis",'Personal File'!$C$15,IF(C43="Cha",'Personal File'!$C$16))))))</f>
        <v>+1</v>
      </c>
      <c r="E43" s="409" t="str">
        <f t="shared" si="3"/>
        <v>Dex (+1)</v>
      </c>
      <c r="F43" s="410" t="s">
        <v>68</v>
      </c>
      <c r="G43" s="410">
        <f t="shared" ref="G43" si="20">B43+MID(E43,6,2)+F43</f>
        <v>2</v>
      </c>
      <c r="H43" s="235">
        <f t="shared" ca="1" si="5"/>
        <v>15</v>
      </c>
      <c r="I43" s="410">
        <f t="shared" ca="1" si="0"/>
        <v>17</v>
      </c>
      <c r="J43" s="411"/>
    </row>
    <row r="44" spans="1:10" ht="16.5" thickTop="1">
      <c r="B44" s="73">
        <f>SUM(B6:B43)</f>
        <v>123</v>
      </c>
      <c r="E44" s="27">
        <f>SUM(E45:E56)</f>
        <v>123</v>
      </c>
    </row>
    <row r="45" spans="1:10">
      <c r="B45" s="73"/>
      <c r="E45" s="27">
        <v>40</v>
      </c>
      <c r="F45" s="213" t="s">
        <v>362</v>
      </c>
    </row>
    <row r="46" spans="1:10">
      <c r="E46" s="27">
        <v>10</v>
      </c>
      <c r="F46" s="213" t="s">
        <v>362</v>
      </c>
    </row>
    <row r="47" spans="1:10">
      <c r="E47" s="27">
        <v>10</v>
      </c>
      <c r="F47" s="213" t="s">
        <v>362</v>
      </c>
    </row>
    <row r="48" spans="1:10">
      <c r="E48" s="27">
        <v>4</v>
      </c>
      <c r="F48" s="213" t="s">
        <v>363</v>
      </c>
    </row>
    <row r="49" spans="5:7">
      <c r="E49" s="27">
        <v>4</v>
      </c>
      <c r="F49" s="213" t="s">
        <v>363</v>
      </c>
    </row>
    <row r="50" spans="5:7">
      <c r="E50" s="27">
        <v>4</v>
      </c>
      <c r="F50" s="213" t="s">
        <v>363</v>
      </c>
    </row>
    <row r="51" spans="5:7">
      <c r="E51" s="27">
        <v>8</v>
      </c>
      <c r="F51" s="213" t="s">
        <v>361</v>
      </c>
    </row>
    <row r="52" spans="5:7">
      <c r="E52" s="27">
        <v>8</v>
      </c>
      <c r="F52" s="213" t="s">
        <v>361</v>
      </c>
    </row>
    <row r="53" spans="5:7">
      <c r="E53" s="27">
        <v>8</v>
      </c>
      <c r="F53" s="213" t="s">
        <v>361</v>
      </c>
    </row>
    <row r="54" spans="5:7">
      <c r="E54" s="27">
        <v>8</v>
      </c>
      <c r="F54" s="213" t="s">
        <v>361</v>
      </c>
    </row>
    <row r="55" spans="5:7">
      <c r="E55" s="27">
        <v>8</v>
      </c>
      <c r="F55" s="213" t="s">
        <v>361</v>
      </c>
      <c r="G55" s="386"/>
    </row>
    <row r="56" spans="5:7">
      <c r="E56" s="27">
        <f>SUM('Personal File'!E3:E5)</f>
        <v>11</v>
      </c>
      <c r="F56" s="213" t="s">
        <v>153</v>
      </c>
    </row>
  </sheetData>
  <phoneticPr fontId="0" type="noConversion"/>
  <conditionalFormatting sqref="H43 H27:H29 H14:H17 H19 H21:H24 H3:H12 H37:H40 H31:H35">
    <cfRule type="cellIs" dxfId="41" priority="39" operator="equal">
      <formula>20</formula>
    </cfRule>
    <cfRule type="cellIs" dxfId="40" priority="40" operator="equal">
      <formula>1</formula>
    </cfRule>
  </conditionalFormatting>
  <conditionalFormatting sqref="H25">
    <cfRule type="cellIs" dxfId="39" priority="33" operator="equal">
      <formula>20</formula>
    </cfRule>
    <cfRule type="cellIs" dxfId="38" priority="34" operator="equal">
      <formula>1</formula>
    </cfRule>
  </conditionalFormatting>
  <conditionalFormatting sqref="H13:H19 H37:H40 H21:H25 H27:H29">
    <cfRule type="cellIs" dxfId="37" priority="31" operator="equal">
      <formula>20</formula>
    </cfRule>
    <cfRule type="cellIs" dxfId="36" priority="32" operator="equal">
      <formula>1</formula>
    </cfRule>
  </conditionalFormatting>
  <conditionalFormatting sqref="H18">
    <cfRule type="cellIs" dxfId="35" priority="29" operator="equal">
      <formula>20</formula>
    </cfRule>
    <cfRule type="cellIs" dxfId="34" priority="30" operator="equal">
      <formula>1</formula>
    </cfRule>
  </conditionalFormatting>
  <conditionalFormatting sqref="H31">
    <cfRule type="cellIs" dxfId="33" priority="23" operator="equal">
      <formula>20</formula>
    </cfRule>
    <cfRule type="cellIs" dxfId="32" priority="24" operator="equal">
      <formula>1</formula>
    </cfRule>
  </conditionalFormatting>
  <conditionalFormatting sqref="H32">
    <cfRule type="cellIs" dxfId="31" priority="21" operator="equal">
      <formula>20</formula>
    </cfRule>
    <cfRule type="cellIs" dxfId="30" priority="22" operator="equal">
      <formula>1</formula>
    </cfRule>
  </conditionalFormatting>
  <conditionalFormatting sqref="H30">
    <cfRule type="cellIs" dxfId="29" priority="19" operator="equal">
      <formula>20</formula>
    </cfRule>
    <cfRule type="cellIs" dxfId="28" priority="20" operator="equal">
      <formula>1</formula>
    </cfRule>
  </conditionalFormatting>
  <conditionalFormatting sqref="H30">
    <cfRule type="cellIs" dxfId="27" priority="17" operator="equal">
      <formula>20</formula>
    </cfRule>
    <cfRule type="cellIs" dxfId="26" priority="18" operator="equal">
      <formula>1</formula>
    </cfRule>
  </conditionalFormatting>
  <conditionalFormatting sqref="H41:H42">
    <cfRule type="cellIs" dxfId="25" priority="15" operator="equal">
      <formula>20</formula>
    </cfRule>
    <cfRule type="cellIs" dxfId="24" priority="16" operator="equal">
      <formula>1</formula>
    </cfRule>
  </conditionalFormatting>
  <conditionalFormatting sqref="H41:H42">
    <cfRule type="cellIs" dxfId="23" priority="13" operator="equal">
      <formula>20</formula>
    </cfRule>
    <cfRule type="cellIs" dxfId="22" priority="14" operator="equal">
      <formula>1</formula>
    </cfRule>
  </conditionalFormatting>
  <conditionalFormatting sqref="H36">
    <cfRule type="cellIs" dxfId="21" priority="11" operator="equal">
      <formula>20</formula>
    </cfRule>
    <cfRule type="cellIs" dxfId="20" priority="12" operator="equal">
      <formula>1</formula>
    </cfRule>
  </conditionalFormatting>
  <conditionalFormatting sqref="H36">
    <cfRule type="cellIs" dxfId="19" priority="9" operator="equal">
      <formula>20</formula>
    </cfRule>
    <cfRule type="cellIs" dxfId="18" priority="10" operator="equal">
      <formula>1</formula>
    </cfRule>
  </conditionalFormatting>
  <conditionalFormatting sqref="H20">
    <cfRule type="cellIs" dxfId="17" priority="7" operator="equal">
      <formula>20</formula>
    </cfRule>
    <cfRule type="cellIs" dxfId="16" priority="8" operator="equal">
      <formula>1</formula>
    </cfRule>
  </conditionalFormatting>
  <conditionalFormatting sqref="H20">
    <cfRule type="cellIs" dxfId="15" priority="5" operator="equal">
      <formula>20</formula>
    </cfRule>
    <cfRule type="cellIs" dxfId="14" priority="6" operator="equal">
      <formula>1</formula>
    </cfRule>
  </conditionalFormatting>
  <conditionalFormatting sqref="H26">
    <cfRule type="cellIs" dxfId="13" priority="3" operator="equal">
      <formula>20</formula>
    </cfRule>
    <cfRule type="cellIs" dxfId="12" priority="4" operator="equal">
      <formula>1</formula>
    </cfRule>
  </conditionalFormatting>
  <conditionalFormatting sqref="H26">
    <cfRule type="cellIs" dxfId="11" priority="1" operator="equal">
      <formula>20</formula>
    </cfRule>
    <cfRule type="cellIs" dxfId="1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22.625" style="42" bestFit="1" customWidth="1"/>
    <col min="2" max="2" width="6.25" style="42" bestFit="1" customWidth="1"/>
    <col min="3" max="3" width="10" style="150" bestFit="1" customWidth="1"/>
    <col min="4" max="4" width="11.25" style="150" bestFit="1" customWidth="1"/>
    <col min="5" max="5" width="7.25" style="150" bestFit="1" customWidth="1"/>
    <col min="6" max="6" width="11.375" style="150" bestFit="1" customWidth="1"/>
    <col min="7" max="7" width="9.875" style="150" bestFit="1" customWidth="1"/>
    <col min="8" max="8" width="29.875" style="42" bestFit="1" customWidth="1"/>
    <col min="9" max="9" width="13.125" style="158" bestFit="1" customWidth="1"/>
    <col min="10" max="16384" width="13" style="149"/>
  </cols>
  <sheetData>
    <row r="1" spans="1:9" ht="24" thickBot="1">
      <c r="A1" s="331" t="s">
        <v>350</v>
      </c>
      <c r="B1" s="41"/>
      <c r="C1" s="41"/>
      <c r="D1" s="41"/>
      <c r="E1" s="41"/>
      <c r="F1" s="41"/>
      <c r="G1" s="41"/>
      <c r="H1" s="41"/>
    </row>
    <row r="2" spans="1:9" s="40" customFormat="1" ht="16.5">
      <c r="A2" s="332" t="s">
        <v>88</v>
      </c>
      <c r="B2" s="333" t="s">
        <v>125</v>
      </c>
      <c r="C2" s="333" t="s">
        <v>124</v>
      </c>
      <c r="D2" s="334" t="s">
        <v>185</v>
      </c>
      <c r="E2" s="334" t="s">
        <v>123</v>
      </c>
      <c r="F2" s="333" t="s">
        <v>77</v>
      </c>
      <c r="G2" s="333" t="s">
        <v>29</v>
      </c>
      <c r="H2" s="335" t="s">
        <v>94</v>
      </c>
      <c r="I2" s="16"/>
    </row>
    <row r="3" spans="1:9" ht="16.5">
      <c r="A3" s="336" t="s">
        <v>186</v>
      </c>
      <c r="B3" s="337">
        <v>0</v>
      </c>
      <c r="C3" s="338" t="s">
        <v>141</v>
      </c>
      <c r="D3" s="339" t="s">
        <v>119</v>
      </c>
      <c r="E3" s="339" t="s">
        <v>118</v>
      </c>
      <c r="F3" s="340" t="s">
        <v>121</v>
      </c>
      <c r="G3" s="340" t="s">
        <v>83</v>
      </c>
      <c r="H3" s="341" t="s">
        <v>187</v>
      </c>
    </row>
    <row r="4" spans="1:9" ht="16.5">
      <c r="A4" s="336" t="s">
        <v>375</v>
      </c>
      <c r="B4" s="337">
        <v>0</v>
      </c>
      <c r="C4" s="338" t="s">
        <v>188</v>
      </c>
      <c r="D4" s="339" t="s">
        <v>119</v>
      </c>
      <c r="E4" s="339" t="s">
        <v>118</v>
      </c>
      <c r="F4" s="340" t="s">
        <v>147</v>
      </c>
      <c r="G4" s="340" t="s">
        <v>83</v>
      </c>
      <c r="H4" s="341" t="s">
        <v>189</v>
      </c>
    </row>
    <row r="5" spans="1:9" ht="16.5">
      <c r="A5" s="336" t="s">
        <v>190</v>
      </c>
      <c r="B5" s="337">
        <v>0</v>
      </c>
      <c r="C5" s="338" t="s">
        <v>188</v>
      </c>
      <c r="D5" s="339" t="s">
        <v>119</v>
      </c>
      <c r="E5" s="339" t="s">
        <v>118</v>
      </c>
      <c r="F5" s="340" t="s">
        <v>191</v>
      </c>
      <c r="G5" s="340" t="s">
        <v>192</v>
      </c>
      <c r="H5" s="342" t="s">
        <v>193</v>
      </c>
    </row>
    <row r="6" spans="1:9" ht="16.5">
      <c r="A6" s="336" t="s">
        <v>194</v>
      </c>
      <c r="B6" s="337">
        <v>0</v>
      </c>
      <c r="C6" s="338" t="s">
        <v>195</v>
      </c>
      <c r="D6" s="339" t="s">
        <v>119</v>
      </c>
      <c r="E6" s="339" t="s">
        <v>118</v>
      </c>
      <c r="F6" s="340" t="s">
        <v>121</v>
      </c>
      <c r="G6" s="340" t="s">
        <v>83</v>
      </c>
      <c r="H6" s="341" t="s">
        <v>196</v>
      </c>
    </row>
    <row r="7" spans="1:9" ht="16.5">
      <c r="A7" s="336" t="s">
        <v>197</v>
      </c>
      <c r="B7" s="202">
        <v>0</v>
      </c>
      <c r="C7" s="338" t="s">
        <v>195</v>
      </c>
      <c r="D7" s="339" t="s">
        <v>119</v>
      </c>
      <c r="E7" s="339" t="s">
        <v>118</v>
      </c>
      <c r="F7" s="340" t="s">
        <v>147</v>
      </c>
      <c r="G7" s="340" t="s">
        <v>148</v>
      </c>
      <c r="H7" s="343" t="s">
        <v>198</v>
      </c>
    </row>
    <row r="8" spans="1:9" ht="16.5">
      <c r="A8" s="336" t="s">
        <v>177</v>
      </c>
      <c r="B8" s="202">
        <v>0</v>
      </c>
      <c r="C8" s="205" t="s">
        <v>120</v>
      </c>
      <c r="D8" s="206" t="s">
        <v>199</v>
      </c>
      <c r="E8" s="206" t="s">
        <v>118</v>
      </c>
      <c r="F8" s="344" t="s">
        <v>147</v>
      </c>
      <c r="G8" s="344" t="s">
        <v>200</v>
      </c>
      <c r="H8" s="207" t="s">
        <v>201</v>
      </c>
    </row>
    <row r="9" spans="1:9" ht="16.5">
      <c r="A9" s="336" t="s">
        <v>175</v>
      </c>
      <c r="B9" s="202">
        <v>0</v>
      </c>
      <c r="C9" s="205" t="s">
        <v>158</v>
      </c>
      <c r="D9" s="339" t="s">
        <v>119</v>
      </c>
      <c r="E9" s="339" t="s">
        <v>118</v>
      </c>
      <c r="F9" s="344" t="s">
        <v>202</v>
      </c>
      <c r="G9" s="344" t="s">
        <v>83</v>
      </c>
      <c r="H9" s="345" t="s">
        <v>203</v>
      </c>
    </row>
    <row r="10" spans="1:9" ht="16.5">
      <c r="A10" s="336" t="s">
        <v>204</v>
      </c>
      <c r="B10" s="202">
        <v>0</v>
      </c>
      <c r="C10" s="205" t="s">
        <v>188</v>
      </c>
      <c r="D10" s="339" t="s">
        <v>119</v>
      </c>
      <c r="E10" s="339" t="s">
        <v>118</v>
      </c>
      <c r="F10" s="344" t="s">
        <v>202</v>
      </c>
      <c r="G10" s="344" t="s">
        <v>83</v>
      </c>
      <c r="H10" s="207"/>
    </row>
    <row r="11" spans="1:9" ht="16.5">
      <c r="A11" s="336" t="s">
        <v>205</v>
      </c>
      <c r="B11" s="337">
        <v>0</v>
      </c>
      <c r="C11" s="338" t="s">
        <v>188</v>
      </c>
      <c r="D11" s="346" t="s">
        <v>122</v>
      </c>
      <c r="E11" s="346" t="s">
        <v>118</v>
      </c>
      <c r="F11" s="340" t="s">
        <v>206</v>
      </c>
      <c r="G11" s="340" t="s">
        <v>200</v>
      </c>
      <c r="H11" s="345" t="s">
        <v>207</v>
      </c>
    </row>
    <row r="12" spans="1:9" ht="16.5">
      <c r="A12" s="336" t="s">
        <v>208</v>
      </c>
      <c r="B12" s="337">
        <v>0</v>
      </c>
      <c r="C12" s="338" t="s">
        <v>146</v>
      </c>
      <c r="D12" s="339" t="s">
        <v>209</v>
      </c>
      <c r="E12" s="339" t="s">
        <v>118</v>
      </c>
      <c r="F12" s="340" t="s">
        <v>147</v>
      </c>
      <c r="G12" s="340" t="s">
        <v>148</v>
      </c>
      <c r="H12" s="342" t="s">
        <v>210</v>
      </c>
    </row>
    <row r="13" spans="1:9" ht="16.5">
      <c r="A13" s="336" t="s">
        <v>211</v>
      </c>
      <c r="B13" s="202">
        <v>0</v>
      </c>
      <c r="C13" s="205" t="s">
        <v>141</v>
      </c>
      <c r="D13" s="163" t="s">
        <v>119</v>
      </c>
      <c r="E13" s="151" t="s">
        <v>118</v>
      </c>
      <c r="F13" s="344" t="s">
        <v>212</v>
      </c>
      <c r="G13" s="344" t="s">
        <v>142</v>
      </c>
      <c r="H13" s="207" t="s">
        <v>213</v>
      </c>
    </row>
    <row r="14" spans="1:9" ht="16.5">
      <c r="A14" s="347" t="s">
        <v>214</v>
      </c>
      <c r="B14" s="348">
        <v>0</v>
      </c>
      <c r="C14" s="349" t="s">
        <v>158</v>
      </c>
      <c r="D14" s="350" t="s">
        <v>215</v>
      </c>
      <c r="E14" s="350" t="s">
        <v>118</v>
      </c>
      <c r="F14" s="351" t="s">
        <v>147</v>
      </c>
      <c r="G14" s="351" t="s">
        <v>148</v>
      </c>
      <c r="H14" s="352" t="s">
        <v>216</v>
      </c>
      <c r="I14" s="162"/>
    </row>
    <row r="15" spans="1:9" ht="16.5">
      <c r="A15" s="336" t="s">
        <v>217</v>
      </c>
      <c r="B15" s="337">
        <v>1</v>
      </c>
      <c r="C15" s="338" t="s">
        <v>218</v>
      </c>
      <c r="D15" s="339" t="s">
        <v>215</v>
      </c>
      <c r="E15" s="339" t="s">
        <v>118</v>
      </c>
      <c r="F15" s="340" t="s">
        <v>219</v>
      </c>
      <c r="G15" s="340" t="s">
        <v>192</v>
      </c>
      <c r="H15" s="353" t="s">
        <v>220</v>
      </c>
    </row>
    <row r="16" spans="1:9" ht="16.5">
      <c r="A16" s="336" t="s">
        <v>221</v>
      </c>
      <c r="B16" s="337">
        <v>1</v>
      </c>
      <c r="C16" s="338" t="s">
        <v>158</v>
      </c>
      <c r="D16" s="339" t="s">
        <v>159</v>
      </c>
      <c r="E16" s="339" t="s">
        <v>118</v>
      </c>
      <c r="F16" s="340" t="s">
        <v>147</v>
      </c>
      <c r="G16" s="340" t="s">
        <v>83</v>
      </c>
      <c r="H16" s="342" t="s">
        <v>107</v>
      </c>
    </row>
    <row r="17" spans="1:8" ht="16.5">
      <c r="A17" s="336" t="s">
        <v>222</v>
      </c>
      <c r="B17" s="337">
        <v>1</v>
      </c>
      <c r="C17" s="338" t="s">
        <v>223</v>
      </c>
      <c r="D17" s="339" t="s">
        <v>119</v>
      </c>
      <c r="E17" s="339" t="s">
        <v>118</v>
      </c>
      <c r="F17" s="340" t="s">
        <v>121</v>
      </c>
      <c r="G17" s="340" t="s">
        <v>224</v>
      </c>
      <c r="H17" s="342" t="s">
        <v>225</v>
      </c>
    </row>
    <row r="18" spans="1:8" ht="16.5">
      <c r="A18" s="336" t="s">
        <v>226</v>
      </c>
      <c r="B18" s="337">
        <v>1</v>
      </c>
      <c r="C18" s="338" t="s">
        <v>218</v>
      </c>
      <c r="D18" s="339" t="s">
        <v>227</v>
      </c>
      <c r="E18" s="339" t="s">
        <v>118</v>
      </c>
      <c r="F18" s="340" t="s">
        <v>121</v>
      </c>
      <c r="G18" s="340" t="s">
        <v>228</v>
      </c>
      <c r="H18" s="341" t="s">
        <v>229</v>
      </c>
    </row>
    <row r="19" spans="1:8" ht="16.5">
      <c r="A19" s="336" t="s">
        <v>230</v>
      </c>
      <c r="B19" s="113">
        <v>1</v>
      </c>
      <c r="C19" s="354" t="s">
        <v>195</v>
      </c>
      <c r="D19" s="346" t="s">
        <v>209</v>
      </c>
      <c r="E19" s="346" t="s">
        <v>118</v>
      </c>
      <c r="F19" s="355" t="s">
        <v>206</v>
      </c>
      <c r="G19" s="355" t="s">
        <v>200</v>
      </c>
      <c r="H19" s="341" t="s">
        <v>231</v>
      </c>
    </row>
    <row r="20" spans="1:8" ht="16.5">
      <c r="A20" s="336" t="s">
        <v>376</v>
      </c>
      <c r="B20" s="337">
        <v>1</v>
      </c>
      <c r="C20" s="338" t="s">
        <v>188</v>
      </c>
      <c r="D20" s="339" t="s">
        <v>119</v>
      </c>
      <c r="E20" s="339" t="s">
        <v>118</v>
      </c>
      <c r="F20" s="340" t="s">
        <v>147</v>
      </c>
      <c r="G20" s="340" t="s">
        <v>83</v>
      </c>
      <c r="H20" s="341" t="s">
        <v>379</v>
      </c>
    </row>
    <row r="21" spans="1:8" ht="16.5">
      <c r="A21" s="336" t="s">
        <v>232</v>
      </c>
      <c r="B21" s="337">
        <v>1</v>
      </c>
      <c r="C21" s="338" t="s">
        <v>158</v>
      </c>
      <c r="D21" s="339" t="s">
        <v>159</v>
      </c>
      <c r="E21" s="339" t="s">
        <v>148</v>
      </c>
      <c r="F21" s="340" t="s">
        <v>147</v>
      </c>
      <c r="G21" s="340" t="s">
        <v>83</v>
      </c>
      <c r="H21" s="341" t="s">
        <v>107</v>
      </c>
    </row>
    <row r="22" spans="1:8" ht="16.5">
      <c r="A22" s="336" t="s">
        <v>233</v>
      </c>
      <c r="B22" s="337">
        <v>1</v>
      </c>
      <c r="C22" s="338" t="s">
        <v>223</v>
      </c>
      <c r="D22" s="339" t="s">
        <v>119</v>
      </c>
      <c r="E22" s="339" t="s">
        <v>118</v>
      </c>
      <c r="F22" s="340" t="s">
        <v>121</v>
      </c>
      <c r="G22" s="355" t="s">
        <v>200</v>
      </c>
      <c r="H22" s="341" t="s">
        <v>234</v>
      </c>
    </row>
    <row r="23" spans="1:8" ht="16.5">
      <c r="A23" s="336" t="s">
        <v>235</v>
      </c>
      <c r="B23" s="337">
        <v>1</v>
      </c>
      <c r="C23" s="338" t="s">
        <v>195</v>
      </c>
      <c r="D23" s="346" t="s">
        <v>215</v>
      </c>
      <c r="E23" s="346" t="s">
        <v>118</v>
      </c>
      <c r="F23" s="340" t="s">
        <v>191</v>
      </c>
      <c r="G23" s="340" t="s">
        <v>200</v>
      </c>
      <c r="H23" s="341" t="s">
        <v>236</v>
      </c>
    </row>
    <row r="24" spans="1:8" ht="16.5">
      <c r="A24" s="336" t="s">
        <v>237</v>
      </c>
      <c r="B24" s="337">
        <v>1</v>
      </c>
      <c r="C24" s="153" t="s">
        <v>223</v>
      </c>
      <c r="D24" s="163" t="s">
        <v>119</v>
      </c>
      <c r="E24" s="151" t="s">
        <v>118</v>
      </c>
      <c r="F24" s="164" t="s">
        <v>121</v>
      </c>
      <c r="G24" s="165" t="s">
        <v>83</v>
      </c>
      <c r="H24" s="152" t="s">
        <v>238</v>
      </c>
    </row>
    <row r="25" spans="1:8" ht="16.5">
      <c r="A25" s="336" t="s">
        <v>239</v>
      </c>
      <c r="B25" s="337">
        <v>1</v>
      </c>
      <c r="C25" s="338" t="s">
        <v>120</v>
      </c>
      <c r="D25" s="339" t="s">
        <v>215</v>
      </c>
      <c r="E25" s="339" t="s">
        <v>118</v>
      </c>
      <c r="F25" s="340" t="s">
        <v>206</v>
      </c>
      <c r="G25" s="340" t="s">
        <v>148</v>
      </c>
      <c r="H25" s="353" t="s">
        <v>240</v>
      </c>
    </row>
    <row r="26" spans="1:8" ht="16.5">
      <c r="A26" s="336" t="s">
        <v>241</v>
      </c>
      <c r="B26" s="337">
        <v>1</v>
      </c>
      <c r="C26" s="338" t="s">
        <v>218</v>
      </c>
      <c r="D26" s="339" t="s">
        <v>215</v>
      </c>
      <c r="E26" s="339" t="s">
        <v>118</v>
      </c>
      <c r="F26" s="340" t="s">
        <v>117</v>
      </c>
      <c r="G26" s="340" t="s">
        <v>192</v>
      </c>
      <c r="H26" s="345" t="s">
        <v>242</v>
      </c>
    </row>
    <row r="27" spans="1:8" ht="16.5">
      <c r="A27" s="336" t="s">
        <v>243</v>
      </c>
      <c r="B27" s="337">
        <v>1</v>
      </c>
      <c r="C27" s="338" t="s">
        <v>146</v>
      </c>
      <c r="D27" s="339" t="s">
        <v>119</v>
      </c>
      <c r="E27" s="339" t="s">
        <v>118</v>
      </c>
      <c r="F27" s="340" t="s">
        <v>147</v>
      </c>
      <c r="G27" s="340" t="s">
        <v>244</v>
      </c>
      <c r="H27" s="341" t="s">
        <v>245</v>
      </c>
    </row>
    <row r="28" spans="1:8" ht="16.5">
      <c r="A28" s="336" t="s">
        <v>246</v>
      </c>
      <c r="B28" s="337">
        <v>1</v>
      </c>
      <c r="C28" s="338" t="s">
        <v>146</v>
      </c>
      <c r="D28" s="339" t="s">
        <v>119</v>
      </c>
      <c r="E28" s="339" t="s">
        <v>118</v>
      </c>
      <c r="F28" s="340" t="s">
        <v>206</v>
      </c>
      <c r="G28" s="340" t="s">
        <v>192</v>
      </c>
      <c r="H28" s="353" t="s">
        <v>247</v>
      </c>
    </row>
    <row r="29" spans="1:8" ht="16.5">
      <c r="A29" s="336" t="s">
        <v>248</v>
      </c>
      <c r="B29" s="202">
        <v>1</v>
      </c>
      <c r="C29" s="205" t="s">
        <v>249</v>
      </c>
      <c r="D29" s="163" t="s">
        <v>215</v>
      </c>
      <c r="E29" s="151" t="s">
        <v>118</v>
      </c>
      <c r="F29" s="356" t="s">
        <v>117</v>
      </c>
      <c r="G29" s="344" t="s">
        <v>142</v>
      </c>
      <c r="H29" s="207" t="s">
        <v>250</v>
      </c>
    </row>
    <row r="30" spans="1:8" ht="16.5">
      <c r="A30" s="336" t="s">
        <v>251</v>
      </c>
      <c r="B30" s="337">
        <v>1</v>
      </c>
      <c r="C30" s="338" t="s">
        <v>158</v>
      </c>
      <c r="D30" s="339" t="s">
        <v>159</v>
      </c>
      <c r="E30" s="339" t="s">
        <v>118</v>
      </c>
      <c r="F30" s="340" t="s">
        <v>206</v>
      </c>
      <c r="G30" s="340" t="s">
        <v>252</v>
      </c>
      <c r="H30" s="345" t="s">
        <v>253</v>
      </c>
    </row>
    <row r="31" spans="1:8" ht="16.5">
      <c r="A31" s="336" t="s">
        <v>254</v>
      </c>
      <c r="B31" s="337">
        <v>1</v>
      </c>
      <c r="C31" s="338" t="s">
        <v>158</v>
      </c>
      <c r="D31" s="339" t="s">
        <v>255</v>
      </c>
      <c r="E31" s="339" t="s">
        <v>118</v>
      </c>
      <c r="F31" s="340" t="s">
        <v>147</v>
      </c>
      <c r="G31" s="340" t="s">
        <v>192</v>
      </c>
      <c r="H31" s="353" t="s">
        <v>256</v>
      </c>
    </row>
    <row r="32" spans="1:8" ht="16.5">
      <c r="A32" s="336" t="s">
        <v>257</v>
      </c>
      <c r="B32" s="337">
        <v>1</v>
      </c>
      <c r="C32" s="338" t="s">
        <v>141</v>
      </c>
      <c r="D32" s="339" t="s">
        <v>119</v>
      </c>
      <c r="E32" s="339" t="s">
        <v>118</v>
      </c>
      <c r="F32" s="340" t="s">
        <v>258</v>
      </c>
      <c r="G32" s="340" t="s">
        <v>192</v>
      </c>
      <c r="H32" s="341"/>
    </row>
    <row r="33" spans="1:8" ht="16.5">
      <c r="A33" s="336" t="s">
        <v>259</v>
      </c>
      <c r="B33" s="337">
        <v>1</v>
      </c>
      <c r="C33" s="338" t="s">
        <v>146</v>
      </c>
      <c r="D33" s="339" t="s">
        <v>209</v>
      </c>
      <c r="E33" s="339" t="s">
        <v>118</v>
      </c>
      <c r="F33" s="340" t="s">
        <v>147</v>
      </c>
      <c r="G33" s="340" t="s">
        <v>192</v>
      </c>
      <c r="H33" s="345" t="s">
        <v>260</v>
      </c>
    </row>
    <row r="34" spans="1:8" ht="16.5">
      <c r="A34" s="336" t="s">
        <v>261</v>
      </c>
      <c r="B34" s="337">
        <v>1</v>
      </c>
      <c r="C34" s="338" t="s">
        <v>146</v>
      </c>
      <c r="D34" s="339" t="s">
        <v>119</v>
      </c>
      <c r="E34" s="339" t="s">
        <v>118</v>
      </c>
      <c r="F34" s="340" t="s">
        <v>121</v>
      </c>
      <c r="G34" s="340" t="s">
        <v>200</v>
      </c>
      <c r="H34" s="345" t="s">
        <v>262</v>
      </c>
    </row>
    <row r="35" spans="1:8" ht="16.5">
      <c r="A35" s="336" t="s">
        <v>263</v>
      </c>
      <c r="B35" s="337">
        <v>1</v>
      </c>
      <c r="C35" s="338" t="s">
        <v>146</v>
      </c>
      <c r="D35" s="163" t="s">
        <v>215</v>
      </c>
      <c r="E35" s="163" t="s">
        <v>118</v>
      </c>
      <c r="F35" s="340" t="s">
        <v>147</v>
      </c>
      <c r="G35" s="340" t="s">
        <v>142</v>
      </c>
      <c r="H35" s="345" t="s">
        <v>264</v>
      </c>
    </row>
    <row r="36" spans="1:8" ht="16.5">
      <c r="A36" s="336" t="s">
        <v>265</v>
      </c>
      <c r="B36" s="337">
        <v>1</v>
      </c>
      <c r="C36" s="338" t="s">
        <v>146</v>
      </c>
      <c r="D36" s="339" t="s">
        <v>159</v>
      </c>
      <c r="E36" s="339" t="s">
        <v>118</v>
      </c>
      <c r="F36" s="340" t="s">
        <v>147</v>
      </c>
      <c r="G36" s="340" t="s">
        <v>192</v>
      </c>
      <c r="H36" s="353" t="s">
        <v>266</v>
      </c>
    </row>
    <row r="37" spans="1:8" ht="16.5">
      <c r="A37" s="347" t="s">
        <v>267</v>
      </c>
      <c r="B37" s="348">
        <v>1</v>
      </c>
      <c r="C37" s="357" t="s">
        <v>141</v>
      </c>
      <c r="D37" s="358" t="s">
        <v>209</v>
      </c>
      <c r="E37" s="358" t="s">
        <v>268</v>
      </c>
      <c r="F37" s="359" t="s">
        <v>121</v>
      </c>
      <c r="G37" s="359" t="s">
        <v>142</v>
      </c>
      <c r="H37" s="360" t="s">
        <v>269</v>
      </c>
    </row>
    <row r="38" spans="1:8" ht="16.5">
      <c r="A38" s="336" t="s">
        <v>270</v>
      </c>
      <c r="B38" s="202">
        <v>2</v>
      </c>
      <c r="C38" s="205" t="s">
        <v>218</v>
      </c>
      <c r="D38" s="206" t="s">
        <v>215</v>
      </c>
      <c r="E38" s="206" t="s">
        <v>118</v>
      </c>
      <c r="F38" s="344" t="s">
        <v>147</v>
      </c>
      <c r="G38" s="344" t="s">
        <v>192</v>
      </c>
      <c r="H38" s="361" t="s">
        <v>271</v>
      </c>
    </row>
    <row r="39" spans="1:8" ht="16.5">
      <c r="A39" s="336" t="s">
        <v>272</v>
      </c>
      <c r="B39" s="202">
        <v>2</v>
      </c>
      <c r="C39" s="205" t="s">
        <v>195</v>
      </c>
      <c r="D39" s="163" t="s">
        <v>209</v>
      </c>
      <c r="E39" s="163" t="s">
        <v>148</v>
      </c>
      <c r="F39" s="344" t="s">
        <v>191</v>
      </c>
      <c r="G39" s="344" t="s">
        <v>142</v>
      </c>
      <c r="H39" s="207" t="s">
        <v>273</v>
      </c>
    </row>
    <row r="40" spans="1:8" ht="16.5">
      <c r="A40" s="336" t="s">
        <v>274</v>
      </c>
      <c r="B40" s="202">
        <v>2</v>
      </c>
      <c r="C40" s="205" t="s">
        <v>218</v>
      </c>
      <c r="D40" s="206" t="s">
        <v>159</v>
      </c>
      <c r="E40" s="206" t="s">
        <v>118</v>
      </c>
      <c r="F40" s="344" t="s">
        <v>121</v>
      </c>
      <c r="G40" s="344" t="s">
        <v>275</v>
      </c>
      <c r="H40" s="207" t="s">
        <v>276</v>
      </c>
    </row>
    <row r="41" spans="1:8" ht="16.5">
      <c r="A41" s="336" t="s">
        <v>277</v>
      </c>
      <c r="B41" s="202">
        <v>2</v>
      </c>
      <c r="C41" s="205" t="s">
        <v>195</v>
      </c>
      <c r="D41" s="163" t="s">
        <v>122</v>
      </c>
      <c r="E41" s="163" t="s">
        <v>118</v>
      </c>
      <c r="F41" s="344" t="s">
        <v>206</v>
      </c>
      <c r="G41" s="344" t="s">
        <v>83</v>
      </c>
      <c r="H41" s="207" t="s">
        <v>278</v>
      </c>
    </row>
    <row r="42" spans="1:8" ht="16.5">
      <c r="A42" s="336" t="s">
        <v>279</v>
      </c>
      <c r="B42" s="202">
        <v>2</v>
      </c>
      <c r="C42" s="205" t="s">
        <v>146</v>
      </c>
      <c r="D42" s="163" t="s">
        <v>215</v>
      </c>
      <c r="E42" s="151" t="s">
        <v>268</v>
      </c>
      <c r="F42" s="164" t="s">
        <v>147</v>
      </c>
      <c r="G42" s="344" t="s">
        <v>200</v>
      </c>
      <c r="H42" s="207" t="s">
        <v>280</v>
      </c>
    </row>
    <row r="43" spans="1:8" ht="16.5">
      <c r="A43" s="336" t="s">
        <v>281</v>
      </c>
      <c r="B43" s="202">
        <v>2</v>
      </c>
      <c r="C43" s="205" t="s">
        <v>282</v>
      </c>
      <c r="D43" s="163" t="s">
        <v>215</v>
      </c>
      <c r="E43" s="151" t="s">
        <v>118</v>
      </c>
      <c r="F43" s="344" t="s">
        <v>121</v>
      </c>
      <c r="G43" s="344" t="s">
        <v>142</v>
      </c>
      <c r="H43" s="207" t="s">
        <v>280</v>
      </c>
    </row>
    <row r="44" spans="1:8" ht="16.5">
      <c r="A44" s="336" t="s">
        <v>283</v>
      </c>
      <c r="B44" s="202">
        <v>2</v>
      </c>
      <c r="C44" s="205" t="s">
        <v>282</v>
      </c>
      <c r="D44" s="163" t="s">
        <v>215</v>
      </c>
      <c r="E44" s="151" t="s">
        <v>118</v>
      </c>
      <c r="F44" s="344" t="s">
        <v>121</v>
      </c>
      <c r="G44" s="344" t="s">
        <v>142</v>
      </c>
      <c r="H44" s="207" t="s">
        <v>284</v>
      </c>
    </row>
    <row r="45" spans="1:8" ht="16.5">
      <c r="A45" s="336" t="s">
        <v>285</v>
      </c>
      <c r="B45" s="202">
        <v>2</v>
      </c>
      <c r="C45" s="205" t="s">
        <v>146</v>
      </c>
      <c r="D45" s="163" t="s">
        <v>215</v>
      </c>
      <c r="E45" s="151" t="s">
        <v>118</v>
      </c>
      <c r="F45" s="344" t="s">
        <v>147</v>
      </c>
      <c r="G45" s="344" t="s">
        <v>192</v>
      </c>
      <c r="H45" s="207" t="s">
        <v>284</v>
      </c>
    </row>
    <row r="46" spans="1:8" ht="16.5">
      <c r="A46" s="336" t="s">
        <v>286</v>
      </c>
      <c r="B46" s="202">
        <v>2</v>
      </c>
      <c r="C46" s="205" t="s">
        <v>158</v>
      </c>
      <c r="D46" s="163" t="s">
        <v>209</v>
      </c>
      <c r="E46" s="163" t="s">
        <v>118</v>
      </c>
      <c r="F46" s="344" t="s">
        <v>147</v>
      </c>
      <c r="G46" s="344" t="s">
        <v>252</v>
      </c>
      <c r="H46" s="207" t="s">
        <v>287</v>
      </c>
    </row>
    <row r="47" spans="1:8" ht="16.5">
      <c r="A47" s="336" t="s">
        <v>288</v>
      </c>
      <c r="B47" s="202">
        <v>2</v>
      </c>
      <c r="C47" s="205" t="s">
        <v>218</v>
      </c>
      <c r="D47" s="206" t="s">
        <v>215</v>
      </c>
      <c r="E47" s="206" t="s">
        <v>118</v>
      </c>
      <c r="F47" s="165" t="s">
        <v>117</v>
      </c>
      <c r="G47" s="344" t="s">
        <v>142</v>
      </c>
      <c r="H47" s="207" t="s">
        <v>289</v>
      </c>
    </row>
    <row r="48" spans="1:8" ht="16.5">
      <c r="A48" s="336" t="s">
        <v>290</v>
      </c>
      <c r="B48" s="202">
        <v>2</v>
      </c>
      <c r="C48" s="205" t="s">
        <v>141</v>
      </c>
      <c r="D48" s="163" t="s">
        <v>119</v>
      </c>
      <c r="E48" s="151" t="s">
        <v>118</v>
      </c>
      <c r="F48" s="344" t="s">
        <v>206</v>
      </c>
      <c r="G48" s="344" t="s">
        <v>200</v>
      </c>
      <c r="H48" s="207" t="s">
        <v>291</v>
      </c>
    </row>
    <row r="49" spans="1:8" ht="16.5">
      <c r="A49" s="336" t="s">
        <v>292</v>
      </c>
      <c r="B49" s="202">
        <v>2</v>
      </c>
      <c r="C49" s="205" t="s">
        <v>120</v>
      </c>
      <c r="D49" s="163" t="s">
        <v>209</v>
      </c>
      <c r="E49" s="163" t="s">
        <v>118</v>
      </c>
      <c r="F49" s="344" t="s">
        <v>121</v>
      </c>
      <c r="G49" s="344" t="s">
        <v>293</v>
      </c>
      <c r="H49" s="207" t="s">
        <v>231</v>
      </c>
    </row>
    <row r="50" spans="1:8" ht="16.5">
      <c r="A50" s="336" t="s">
        <v>377</v>
      </c>
      <c r="B50" s="202">
        <v>2</v>
      </c>
      <c r="C50" s="205" t="s">
        <v>188</v>
      </c>
      <c r="D50" s="206" t="s">
        <v>119</v>
      </c>
      <c r="E50" s="206" t="s">
        <v>118</v>
      </c>
      <c r="F50" s="344" t="s">
        <v>147</v>
      </c>
      <c r="G50" s="344" t="s">
        <v>83</v>
      </c>
      <c r="H50" s="207" t="s">
        <v>380</v>
      </c>
    </row>
    <row r="51" spans="1:8" ht="16.5">
      <c r="A51" s="336" t="s">
        <v>294</v>
      </c>
      <c r="B51" s="202">
        <v>2</v>
      </c>
      <c r="C51" s="205" t="s">
        <v>120</v>
      </c>
      <c r="D51" s="163" t="s">
        <v>295</v>
      </c>
      <c r="E51" s="163" t="s">
        <v>118</v>
      </c>
      <c r="F51" s="344" t="s">
        <v>147</v>
      </c>
      <c r="G51" s="344" t="s">
        <v>200</v>
      </c>
      <c r="H51" s="207" t="s">
        <v>201</v>
      </c>
    </row>
    <row r="52" spans="1:8" ht="16.5">
      <c r="A52" s="336" t="s">
        <v>296</v>
      </c>
      <c r="B52" s="202">
        <v>2</v>
      </c>
      <c r="C52" s="205" t="s">
        <v>223</v>
      </c>
      <c r="D52" s="206" t="s">
        <v>119</v>
      </c>
      <c r="E52" s="206" t="s">
        <v>118</v>
      </c>
      <c r="F52" s="344" t="s">
        <v>147</v>
      </c>
      <c r="G52" s="344" t="s">
        <v>297</v>
      </c>
      <c r="H52" s="207" t="s">
        <v>234</v>
      </c>
    </row>
    <row r="53" spans="1:8" ht="16.5">
      <c r="A53" s="336" t="s">
        <v>298</v>
      </c>
      <c r="B53" s="202">
        <v>2</v>
      </c>
      <c r="C53" s="205" t="s">
        <v>141</v>
      </c>
      <c r="D53" s="163" t="s">
        <v>215</v>
      </c>
      <c r="E53" s="163" t="s">
        <v>118</v>
      </c>
      <c r="F53" s="344" t="s">
        <v>147</v>
      </c>
      <c r="G53" s="344" t="s">
        <v>252</v>
      </c>
      <c r="H53" s="207" t="s">
        <v>378</v>
      </c>
    </row>
    <row r="54" spans="1:8" ht="16.5">
      <c r="A54" s="336" t="s">
        <v>299</v>
      </c>
      <c r="B54" s="202">
        <v>2</v>
      </c>
      <c r="C54" s="205" t="s">
        <v>120</v>
      </c>
      <c r="D54" s="163" t="s">
        <v>209</v>
      </c>
      <c r="E54" s="163" t="s">
        <v>118</v>
      </c>
      <c r="F54" s="344" t="s">
        <v>121</v>
      </c>
      <c r="G54" s="344" t="s">
        <v>293</v>
      </c>
      <c r="H54" s="207" t="s">
        <v>300</v>
      </c>
    </row>
    <row r="55" spans="1:8" ht="16.5">
      <c r="A55" s="336" t="s">
        <v>301</v>
      </c>
      <c r="B55" s="202">
        <v>2</v>
      </c>
      <c r="C55" s="205" t="s">
        <v>158</v>
      </c>
      <c r="D55" s="163" t="s">
        <v>119</v>
      </c>
      <c r="E55" s="151" t="s">
        <v>118</v>
      </c>
      <c r="F55" s="344" t="s">
        <v>206</v>
      </c>
      <c r="G55" s="344" t="s">
        <v>200</v>
      </c>
      <c r="H55" s="207" t="s">
        <v>302</v>
      </c>
    </row>
    <row r="56" spans="1:8" ht="16.5">
      <c r="A56" s="336" t="s">
        <v>303</v>
      </c>
      <c r="B56" s="202">
        <v>2</v>
      </c>
      <c r="C56" s="205" t="s">
        <v>158</v>
      </c>
      <c r="D56" s="206" t="s">
        <v>215</v>
      </c>
      <c r="E56" s="206" t="s">
        <v>118</v>
      </c>
      <c r="F56" s="344" t="s">
        <v>147</v>
      </c>
      <c r="G56" s="344" t="s">
        <v>252</v>
      </c>
      <c r="H56" s="207" t="s">
        <v>304</v>
      </c>
    </row>
    <row r="57" spans="1:8" ht="16.5">
      <c r="A57" s="336" t="s">
        <v>305</v>
      </c>
      <c r="B57" s="202">
        <v>2</v>
      </c>
      <c r="C57" s="205" t="s">
        <v>218</v>
      </c>
      <c r="D57" s="206" t="s">
        <v>119</v>
      </c>
      <c r="E57" s="206" t="s">
        <v>118</v>
      </c>
      <c r="F57" s="344" t="s">
        <v>117</v>
      </c>
      <c r="G57" s="344" t="s">
        <v>306</v>
      </c>
      <c r="H57" s="207" t="s">
        <v>307</v>
      </c>
    </row>
    <row r="58" spans="1:8" ht="16.5">
      <c r="A58" s="336" t="s">
        <v>308</v>
      </c>
      <c r="B58" s="202">
        <v>2</v>
      </c>
      <c r="C58" s="205" t="s">
        <v>223</v>
      </c>
      <c r="D58" s="163" t="s">
        <v>215</v>
      </c>
      <c r="E58" s="151" t="s">
        <v>118</v>
      </c>
      <c r="F58" s="344" t="s">
        <v>147</v>
      </c>
      <c r="G58" s="344" t="s">
        <v>200</v>
      </c>
      <c r="H58" s="207" t="s">
        <v>309</v>
      </c>
    </row>
    <row r="59" spans="1:8" ht="16.5">
      <c r="A59" s="336" t="s">
        <v>310</v>
      </c>
      <c r="B59" s="202">
        <v>2</v>
      </c>
      <c r="C59" s="205" t="s">
        <v>195</v>
      </c>
      <c r="D59" s="206" t="s">
        <v>119</v>
      </c>
      <c r="E59" s="206" t="s">
        <v>118</v>
      </c>
      <c r="F59" s="344" t="s">
        <v>117</v>
      </c>
      <c r="G59" s="344" t="s">
        <v>192</v>
      </c>
      <c r="H59" s="207" t="s">
        <v>311</v>
      </c>
    </row>
    <row r="60" spans="1:8" ht="16.5">
      <c r="A60" s="336" t="s">
        <v>312</v>
      </c>
      <c r="B60" s="202">
        <v>2</v>
      </c>
      <c r="C60" s="205" t="s">
        <v>223</v>
      </c>
      <c r="D60" s="206" t="s">
        <v>209</v>
      </c>
      <c r="E60" s="206" t="s">
        <v>118</v>
      </c>
      <c r="F60" s="344" t="s">
        <v>147</v>
      </c>
      <c r="G60" s="344" t="s">
        <v>275</v>
      </c>
      <c r="H60" s="207" t="s">
        <v>313</v>
      </c>
    </row>
    <row r="61" spans="1:8" ht="16.5">
      <c r="A61" s="336" t="s">
        <v>163</v>
      </c>
      <c r="B61" s="202">
        <v>2</v>
      </c>
      <c r="C61" s="205" t="s">
        <v>218</v>
      </c>
      <c r="D61" s="206" t="s">
        <v>215</v>
      </c>
      <c r="E61" s="206" t="s">
        <v>118</v>
      </c>
      <c r="F61" s="344" t="s">
        <v>117</v>
      </c>
      <c r="G61" s="344" t="s">
        <v>142</v>
      </c>
      <c r="H61" s="207" t="s">
        <v>314</v>
      </c>
    </row>
    <row r="62" spans="1:8" ht="16.5">
      <c r="A62" s="336" t="s">
        <v>315</v>
      </c>
      <c r="B62" s="202">
        <v>2</v>
      </c>
      <c r="C62" s="205" t="s">
        <v>249</v>
      </c>
      <c r="D62" s="163" t="s">
        <v>215</v>
      </c>
      <c r="E62" s="151" t="s">
        <v>268</v>
      </c>
      <c r="F62" s="344" t="s">
        <v>145</v>
      </c>
      <c r="G62" s="344" t="s">
        <v>142</v>
      </c>
      <c r="H62" s="207" t="s">
        <v>316</v>
      </c>
    </row>
    <row r="63" spans="1:8" ht="16.5">
      <c r="A63" s="336" t="s">
        <v>317</v>
      </c>
      <c r="B63" s="202">
        <v>2</v>
      </c>
      <c r="C63" s="205" t="s">
        <v>141</v>
      </c>
      <c r="D63" s="206" t="s">
        <v>119</v>
      </c>
      <c r="E63" s="206" t="s">
        <v>118</v>
      </c>
      <c r="F63" s="344" t="s">
        <v>147</v>
      </c>
      <c r="G63" s="344" t="s">
        <v>83</v>
      </c>
      <c r="H63" s="207" t="s">
        <v>318</v>
      </c>
    </row>
    <row r="64" spans="1:8" ht="16.5">
      <c r="A64" s="336" t="s">
        <v>319</v>
      </c>
      <c r="B64" s="202">
        <v>2</v>
      </c>
      <c r="C64" s="205" t="s">
        <v>146</v>
      </c>
      <c r="D64" s="163" t="s">
        <v>215</v>
      </c>
      <c r="E64" s="151" t="s">
        <v>118</v>
      </c>
      <c r="F64" s="344" t="s">
        <v>147</v>
      </c>
      <c r="G64" s="344" t="s">
        <v>142</v>
      </c>
      <c r="H64" s="207" t="s">
        <v>316</v>
      </c>
    </row>
    <row r="65" spans="1:8" ht="16.5">
      <c r="A65" s="336" t="s">
        <v>320</v>
      </c>
      <c r="B65" s="202">
        <v>2</v>
      </c>
      <c r="C65" s="205" t="s">
        <v>195</v>
      </c>
      <c r="D65" s="163" t="s">
        <v>119</v>
      </c>
      <c r="E65" s="151" t="s">
        <v>118</v>
      </c>
      <c r="F65" s="344" t="s">
        <v>147</v>
      </c>
      <c r="G65" s="344" t="s">
        <v>200</v>
      </c>
      <c r="H65" s="207" t="s">
        <v>321</v>
      </c>
    </row>
    <row r="66" spans="1:8" ht="16.5">
      <c r="A66" s="336" t="s">
        <v>322</v>
      </c>
      <c r="B66" s="202">
        <v>2</v>
      </c>
      <c r="C66" s="205" t="s">
        <v>158</v>
      </c>
      <c r="D66" s="206" t="s">
        <v>119</v>
      </c>
      <c r="E66" s="206" t="s">
        <v>118</v>
      </c>
      <c r="F66" s="344" t="s">
        <v>121</v>
      </c>
      <c r="G66" s="344" t="s">
        <v>83</v>
      </c>
      <c r="H66" s="362" t="s">
        <v>323</v>
      </c>
    </row>
    <row r="67" spans="1:8" ht="16.5">
      <c r="A67" s="336" t="s">
        <v>324</v>
      </c>
      <c r="B67" s="202">
        <v>2</v>
      </c>
      <c r="C67" s="205" t="s">
        <v>158</v>
      </c>
      <c r="D67" s="163" t="s">
        <v>119</v>
      </c>
      <c r="E67" s="151" t="s">
        <v>118</v>
      </c>
      <c r="F67" s="344" t="s">
        <v>206</v>
      </c>
      <c r="G67" s="344" t="s">
        <v>142</v>
      </c>
      <c r="H67" s="207" t="s">
        <v>325</v>
      </c>
    </row>
    <row r="68" spans="1:8" ht="16.5">
      <c r="A68" s="336" t="s">
        <v>326</v>
      </c>
      <c r="B68" s="202">
        <v>2</v>
      </c>
      <c r="C68" s="205" t="s">
        <v>141</v>
      </c>
      <c r="D68" s="206" t="s">
        <v>119</v>
      </c>
      <c r="E68" s="206" t="s">
        <v>118</v>
      </c>
      <c r="F68" s="344" t="s">
        <v>121</v>
      </c>
      <c r="G68" s="344" t="s">
        <v>83</v>
      </c>
      <c r="H68" s="207" t="s">
        <v>262</v>
      </c>
    </row>
    <row r="69" spans="1:8" ht="16.5">
      <c r="A69" s="336" t="s">
        <v>327</v>
      </c>
      <c r="B69" s="202">
        <v>2</v>
      </c>
      <c r="C69" s="363" t="s">
        <v>120</v>
      </c>
      <c r="D69" s="206" t="s">
        <v>209</v>
      </c>
      <c r="E69" s="206" t="s">
        <v>118</v>
      </c>
      <c r="F69" s="344" t="s">
        <v>121</v>
      </c>
      <c r="G69" s="165" t="s">
        <v>83</v>
      </c>
      <c r="H69" s="207" t="s">
        <v>328</v>
      </c>
    </row>
    <row r="70" spans="1:8" ht="16.5">
      <c r="A70" s="336" t="s">
        <v>329</v>
      </c>
      <c r="B70" s="202">
        <v>2</v>
      </c>
      <c r="C70" s="363" t="s">
        <v>146</v>
      </c>
      <c r="D70" s="163" t="s">
        <v>122</v>
      </c>
      <c r="E70" s="163" t="s">
        <v>118</v>
      </c>
      <c r="F70" s="344" t="s">
        <v>121</v>
      </c>
      <c r="G70" s="165" t="s">
        <v>252</v>
      </c>
      <c r="H70" s="207" t="s">
        <v>328</v>
      </c>
    </row>
    <row r="71" spans="1:8" ht="16.5">
      <c r="A71" s="336" t="s">
        <v>330</v>
      </c>
      <c r="B71" s="202">
        <v>2</v>
      </c>
      <c r="C71" s="205" t="s">
        <v>282</v>
      </c>
      <c r="D71" s="206" t="s">
        <v>119</v>
      </c>
      <c r="E71" s="206" t="s">
        <v>118</v>
      </c>
      <c r="F71" s="344" t="s">
        <v>149</v>
      </c>
      <c r="G71" s="344" t="s">
        <v>192</v>
      </c>
      <c r="H71" s="207" t="s">
        <v>331</v>
      </c>
    </row>
    <row r="72" spans="1:8" ht="16.5">
      <c r="A72" s="336" t="s">
        <v>332</v>
      </c>
      <c r="B72" s="202">
        <v>2</v>
      </c>
      <c r="C72" s="205" t="s">
        <v>120</v>
      </c>
      <c r="D72" s="206" t="s">
        <v>255</v>
      </c>
      <c r="E72" s="206" t="s">
        <v>118</v>
      </c>
      <c r="F72" s="344" t="s">
        <v>121</v>
      </c>
      <c r="G72" s="344" t="s">
        <v>83</v>
      </c>
      <c r="H72" s="207" t="s">
        <v>333</v>
      </c>
    </row>
    <row r="73" spans="1:8" ht="16.5">
      <c r="A73" s="336" t="s">
        <v>334</v>
      </c>
      <c r="B73" s="202">
        <v>2</v>
      </c>
      <c r="C73" s="205" t="s">
        <v>195</v>
      </c>
      <c r="D73" s="206" t="s">
        <v>119</v>
      </c>
      <c r="E73" s="206" t="s">
        <v>118</v>
      </c>
      <c r="F73" s="344" t="s">
        <v>206</v>
      </c>
      <c r="G73" s="344" t="s">
        <v>192</v>
      </c>
      <c r="H73" s="362" t="s">
        <v>335</v>
      </c>
    </row>
    <row r="74" spans="1:8" ht="16.5">
      <c r="A74" s="336" t="s">
        <v>336</v>
      </c>
      <c r="B74" s="202">
        <v>2</v>
      </c>
      <c r="C74" s="205" t="s">
        <v>120</v>
      </c>
      <c r="D74" s="206" t="s">
        <v>215</v>
      </c>
      <c r="E74" s="206" t="s">
        <v>118</v>
      </c>
      <c r="F74" s="344" t="s">
        <v>117</v>
      </c>
      <c r="G74" s="344" t="s">
        <v>142</v>
      </c>
      <c r="H74" s="362" t="s">
        <v>337</v>
      </c>
    </row>
    <row r="75" spans="1:8" ht="16.5">
      <c r="A75" s="336" t="s">
        <v>338</v>
      </c>
      <c r="B75" s="202">
        <v>2</v>
      </c>
      <c r="C75" s="205" t="s">
        <v>158</v>
      </c>
      <c r="D75" s="163" t="s">
        <v>215</v>
      </c>
      <c r="E75" s="151" t="s">
        <v>339</v>
      </c>
      <c r="F75" s="344" t="s">
        <v>206</v>
      </c>
      <c r="G75" s="344" t="s">
        <v>275</v>
      </c>
      <c r="H75" s="207" t="s">
        <v>213</v>
      </c>
    </row>
    <row r="76" spans="1:8" ht="16.5">
      <c r="A76" s="336" t="s">
        <v>340</v>
      </c>
      <c r="B76" s="202">
        <v>2</v>
      </c>
      <c r="C76" s="363" t="s">
        <v>141</v>
      </c>
      <c r="D76" s="163" t="s">
        <v>209</v>
      </c>
      <c r="E76" s="163" t="s">
        <v>268</v>
      </c>
      <c r="F76" s="165" t="s">
        <v>121</v>
      </c>
      <c r="G76" s="165" t="s">
        <v>142</v>
      </c>
      <c r="H76" s="364" t="s">
        <v>341</v>
      </c>
    </row>
    <row r="77" spans="1:8" ht="16.5">
      <c r="A77" s="336" t="s">
        <v>342</v>
      </c>
      <c r="B77" s="202">
        <v>2</v>
      </c>
      <c r="C77" s="205" t="s">
        <v>249</v>
      </c>
      <c r="D77" s="163" t="s">
        <v>215</v>
      </c>
      <c r="E77" s="151" t="s">
        <v>118</v>
      </c>
      <c r="F77" s="344" t="s">
        <v>206</v>
      </c>
      <c r="G77" s="344" t="s">
        <v>343</v>
      </c>
      <c r="H77" s="207" t="s">
        <v>344</v>
      </c>
    </row>
    <row r="78" spans="1:8" ht="16.5">
      <c r="A78" s="336" t="s">
        <v>345</v>
      </c>
      <c r="B78" s="202">
        <v>2</v>
      </c>
      <c r="C78" s="205" t="s">
        <v>146</v>
      </c>
      <c r="D78" s="206" t="s">
        <v>119</v>
      </c>
      <c r="E78" s="206" t="s">
        <v>118</v>
      </c>
      <c r="F78" s="165" t="s">
        <v>121</v>
      </c>
      <c r="G78" s="344" t="s">
        <v>244</v>
      </c>
      <c r="H78" s="207" t="s">
        <v>346</v>
      </c>
    </row>
    <row r="79" spans="1:8" ht="16.5">
      <c r="A79" s="347" t="s">
        <v>347</v>
      </c>
      <c r="B79" s="284">
        <v>2</v>
      </c>
      <c r="C79" s="365" t="s">
        <v>218</v>
      </c>
      <c r="D79" s="366" t="s">
        <v>348</v>
      </c>
      <c r="E79" s="366" t="s">
        <v>118</v>
      </c>
      <c r="F79" s="367" t="s">
        <v>121</v>
      </c>
      <c r="G79" s="367" t="s">
        <v>192</v>
      </c>
      <c r="H79" s="368" t="s">
        <v>349</v>
      </c>
    </row>
  </sheetData>
  <sortState ref="A19:B25">
    <sortCondition ref="B19:B25"/>
    <sortCondition ref="A19:A25"/>
  </sortState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8"/>
  <sheetViews>
    <sheetView showGridLines="0" workbookViewId="0"/>
  </sheetViews>
  <sheetFormatPr defaultColWidth="13" defaultRowHeight="15.75"/>
  <cols>
    <col min="1" max="1" width="14.75" style="21" customWidth="1"/>
    <col min="2" max="2" width="4.125" style="42" bestFit="1" customWidth="1"/>
    <col min="3" max="3" width="3.875" style="42" bestFit="1" customWidth="1"/>
    <col min="4" max="4" width="4.5" style="42" customWidth="1"/>
    <col min="5" max="5" width="4.375" style="42" bestFit="1" customWidth="1"/>
    <col min="6" max="11" width="4.125" style="42" bestFit="1" customWidth="1"/>
    <col min="12" max="12" width="1.5" style="42" customWidth="1"/>
    <col min="13" max="13" width="24.625" style="32" bestFit="1" customWidth="1"/>
    <col min="14" max="14" width="6.25" style="32" bestFit="1" customWidth="1"/>
    <col min="15" max="15" width="4.125" style="32" bestFit="1" customWidth="1"/>
    <col min="16" max="16" width="6.375" style="32" bestFit="1" customWidth="1"/>
    <col min="17" max="17" width="1.5" style="32" customWidth="1"/>
    <col min="18" max="18" width="31.25" style="32" bestFit="1" customWidth="1"/>
    <col min="19" max="16384" width="13" style="32"/>
  </cols>
  <sheetData>
    <row r="1" spans="1:18" s="1" customFormat="1" ht="24.75" thickTop="1" thickBot="1">
      <c r="A1" s="158"/>
      <c r="B1" s="304" t="s">
        <v>140</v>
      </c>
      <c r="C1" s="197"/>
      <c r="D1" s="197"/>
      <c r="E1" s="197"/>
      <c r="F1" s="197"/>
      <c r="G1" s="197"/>
      <c r="H1" s="197"/>
      <c r="I1" s="197"/>
      <c r="J1" s="197"/>
      <c r="K1" s="198"/>
      <c r="M1" s="305" t="s">
        <v>178</v>
      </c>
      <c r="N1" s="312"/>
      <c r="O1" s="312"/>
      <c r="P1" s="313"/>
      <c r="R1" s="82" t="s">
        <v>367</v>
      </c>
    </row>
    <row r="2" spans="1:18" s="149" customFormat="1" ht="18" thickTop="1" thickBot="1">
      <c r="A2" s="158"/>
      <c r="B2" s="306" t="s">
        <v>126</v>
      </c>
      <c r="C2" s="307" t="s">
        <v>127</v>
      </c>
      <c r="D2" s="307" t="s">
        <v>128</v>
      </c>
      <c r="E2" s="307" t="s">
        <v>129</v>
      </c>
      <c r="F2" s="308" t="s">
        <v>130</v>
      </c>
      <c r="G2" s="307" t="s">
        <v>131</v>
      </c>
      <c r="H2" s="307" t="s">
        <v>132</v>
      </c>
      <c r="I2" s="307" t="s">
        <v>133</v>
      </c>
      <c r="J2" s="308" t="s">
        <v>134</v>
      </c>
      <c r="K2" s="309" t="s">
        <v>135</v>
      </c>
      <c r="L2" s="32"/>
      <c r="M2" s="327" t="s">
        <v>88</v>
      </c>
      <c r="N2" s="328" t="s">
        <v>125</v>
      </c>
      <c r="O2" s="328" t="s">
        <v>138</v>
      </c>
      <c r="P2" s="329" t="s">
        <v>139</v>
      </c>
      <c r="R2" s="372" t="s">
        <v>355</v>
      </c>
    </row>
    <row r="3" spans="1:18" ht="17.25" thickTop="1">
      <c r="A3" s="291" t="s">
        <v>137</v>
      </c>
      <c r="B3" s="154">
        <v>4</v>
      </c>
      <c r="C3" s="155">
        <v>2</v>
      </c>
      <c r="D3" s="203">
        <v>1</v>
      </c>
      <c r="E3" s="191">
        <v>0</v>
      </c>
      <c r="F3" s="191">
        <v>0</v>
      </c>
      <c r="G3" s="191">
        <v>0</v>
      </c>
      <c r="H3" s="191">
        <v>0</v>
      </c>
      <c r="I3" s="191">
        <v>0</v>
      </c>
      <c r="J3" s="191">
        <v>0</v>
      </c>
      <c r="K3" s="192">
        <v>0</v>
      </c>
      <c r="L3" s="32"/>
      <c r="M3" s="314" t="s">
        <v>190</v>
      </c>
      <c r="N3" s="315">
        <v>0</v>
      </c>
      <c r="O3" s="316">
        <f>10+N3+'Personal File'!$C$14+2</f>
        <v>14</v>
      </c>
      <c r="P3" s="317" t="s">
        <v>176</v>
      </c>
      <c r="R3" s="374" t="s">
        <v>359</v>
      </c>
    </row>
    <row r="4" spans="1:18" ht="16.5">
      <c r="A4" s="387" t="s">
        <v>360</v>
      </c>
      <c r="B4" s="156">
        <v>0</v>
      </c>
      <c r="C4" s="157">
        <v>1</v>
      </c>
      <c r="D4" s="204">
        <v>1</v>
      </c>
      <c r="E4" s="193">
        <v>1</v>
      </c>
      <c r="F4" s="193">
        <v>1</v>
      </c>
      <c r="G4" s="193">
        <v>0</v>
      </c>
      <c r="H4" s="193">
        <v>0</v>
      </c>
      <c r="I4" s="193">
        <v>0</v>
      </c>
      <c r="J4" s="193">
        <v>0</v>
      </c>
      <c r="K4" s="194">
        <v>0</v>
      </c>
      <c r="L4" s="32"/>
      <c r="M4" s="314" t="s">
        <v>375</v>
      </c>
      <c r="N4" s="315">
        <v>0</v>
      </c>
      <c r="O4" s="316">
        <f>10+N4+'Personal File'!$C$14+2</f>
        <v>14</v>
      </c>
      <c r="P4" s="317" t="s">
        <v>176</v>
      </c>
      <c r="R4" s="372" t="s">
        <v>357</v>
      </c>
    </row>
    <row r="5" spans="1:18" ht="16.5">
      <c r="A5" s="293" t="s">
        <v>173</v>
      </c>
      <c r="B5" s="156">
        <v>0</v>
      </c>
      <c r="C5" s="157">
        <v>1</v>
      </c>
      <c r="D5" s="204">
        <v>1</v>
      </c>
      <c r="E5" s="193">
        <v>0</v>
      </c>
      <c r="F5" s="193">
        <v>0</v>
      </c>
      <c r="G5" s="193">
        <v>0</v>
      </c>
      <c r="H5" s="193">
        <v>0</v>
      </c>
      <c r="I5" s="193">
        <v>0</v>
      </c>
      <c r="J5" s="193">
        <v>0</v>
      </c>
      <c r="K5" s="194">
        <v>0</v>
      </c>
      <c r="L5" s="32"/>
      <c r="M5" s="314" t="s">
        <v>385</v>
      </c>
      <c r="N5" s="315">
        <v>0</v>
      </c>
      <c r="O5" s="316">
        <f>10+N5+'Personal File'!$C$14+2</f>
        <v>14</v>
      </c>
      <c r="P5" s="317" t="s">
        <v>176</v>
      </c>
      <c r="R5" s="373" t="s">
        <v>356</v>
      </c>
    </row>
    <row r="6" spans="1:18" ht="17.25" thickBot="1">
      <c r="A6" s="303" t="s">
        <v>136</v>
      </c>
      <c r="B6" s="310">
        <f t="shared" ref="B6:C6" si="0">SUM(B3:B5)</f>
        <v>4</v>
      </c>
      <c r="C6" s="311">
        <f t="shared" si="0"/>
        <v>4</v>
      </c>
      <c r="D6" s="311">
        <f t="shared" ref="D6" si="1">SUM(D3:D5)</f>
        <v>3</v>
      </c>
      <c r="E6" s="195">
        <v>0</v>
      </c>
      <c r="F6" s="195">
        <v>0</v>
      </c>
      <c r="G6" s="195">
        <v>0</v>
      </c>
      <c r="H6" s="195">
        <v>0</v>
      </c>
      <c r="I6" s="195">
        <v>0</v>
      </c>
      <c r="J6" s="195">
        <v>0</v>
      </c>
      <c r="K6" s="196">
        <v>0</v>
      </c>
      <c r="L6" s="32"/>
      <c r="M6" s="318" t="s">
        <v>205</v>
      </c>
      <c r="N6" s="319">
        <v>0</v>
      </c>
      <c r="O6" s="320">
        <f>10+N6+'Personal File'!$C$14+2</f>
        <v>14</v>
      </c>
      <c r="P6" s="321" t="s">
        <v>176</v>
      </c>
      <c r="R6" s="375" t="s">
        <v>358</v>
      </c>
    </row>
    <row r="7" spans="1:18" ht="18" thickTop="1" thickBot="1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14" t="s">
        <v>391</v>
      </c>
      <c r="N7" s="276">
        <v>1</v>
      </c>
      <c r="O7" s="322">
        <f>10+N7+'Personal File'!$C$14+2</f>
        <v>15</v>
      </c>
      <c r="P7" s="317" t="s">
        <v>176</v>
      </c>
    </row>
    <row r="8" spans="1:18" ht="24.75" thickTop="1" thickBot="1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14" t="s">
        <v>385</v>
      </c>
      <c r="N8" s="276">
        <v>1</v>
      </c>
      <c r="O8" s="322">
        <f>10+N8+'Personal File'!$C$14+2</f>
        <v>15</v>
      </c>
      <c r="P8" s="317" t="s">
        <v>176</v>
      </c>
      <c r="R8" s="392" t="s">
        <v>368</v>
      </c>
    </row>
    <row r="9" spans="1:18" ht="16.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14" t="s">
        <v>267</v>
      </c>
      <c r="N9" s="276">
        <v>1</v>
      </c>
      <c r="O9" s="322">
        <f>10+N9+'Personal File'!$C$14+2</f>
        <v>15</v>
      </c>
      <c r="P9" s="317" t="s">
        <v>176</v>
      </c>
      <c r="R9" s="374" t="s">
        <v>369</v>
      </c>
    </row>
    <row r="10" spans="1:18" ht="16.5">
      <c r="A10" s="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18" t="s">
        <v>267</v>
      </c>
      <c r="N10" s="282">
        <v>1</v>
      </c>
      <c r="O10" s="412">
        <f>10+N10+'Personal File'!$C$14+2</f>
        <v>15</v>
      </c>
      <c r="P10" s="321" t="s">
        <v>176</v>
      </c>
      <c r="R10" s="374" t="s">
        <v>370</v>
      </c>
    </row>
    <row r="11" spans="1:18" ht="16.5">
      <c r="A11" s="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14" t="s">
        <v>386</v>
      </c>
      <c r="N11" s="276">
        <v>2</v>
      </c>
      <c r="O11" s="322">
        <f>10+N11+'Personal File'!$C$14+2</f>
        <v>16</v>
      </c>
      <c r="P11" s="317" t="s">
        <v>176</v>
      </c>
      <c r="R11" s="374" t="s">
        <v>371</v>
      </c>
    </row>
    <row r="12" spans="1:18" ht="16.5">
      <c r="L12" s="32"/>
      <c r="M12" s="314" t="s">
        <v>387</v>
      </c>
      <c r="N12" s="276">
        <v>2</v>
      </c>
      <c r="O12" s="322">
        <f>10+N12+'Personal File'!$C$14+2</f>
        <v>16</v>
      </c>
      <c r="P12" s="317" t="s">
        <v>176</v>
      </c>
      <c r="R12" s="390" t="s">
        <v>372</v>
      </c>
    </row>
    <row r="13" spans="1:18" ht="17.25" thickBot="1">
      <c r="A13" s="158"/>
      <c r="M13" s="323" t="s">
        <v>163</v>
      </c>
      <c r="N13" s="324">
        <v>2</v>
      </c>
      <c r="O13" s="325">
        <f>10+N13+'Personal File'!$C$14+2</f>
        <v>16</v>
      </c>
      <c r="P13" s="326" t="s">
        <v>176</v>
      </c>
      <c r="Q13" s="42"/>
      <c r="R13" s="391" t="s">
        <v>373</v>
      </c>
    </row>
    <row r="14" spans="1:18" ht="17.25" thickTop="1" thickBot="1">
      <c r="A14" s="158"/>
    </row>
    <row r="15" spans="1:18" ht="24.75" thickTop="1" thickBot="1">
      <c r="A15" s="158"/>
      <c r="R15" s="82" t="s">
        <v>116</v>
      </c>
    </row>
    <row r="16" spans="1:18" ht="16.5">
      <c r="M16" s="158"/>
      <c r="R16" s="201" t="s">
        <v>364</v>
      </c>
    </row>
    <row r="17" spans="13:18" ht="16.5">
      <c r="M17" s="158"/>
      <c r="R17" s="125" t="s">
        <v>381</v>
      </c>
    </row>
    <row r="18" spans="13:18" ht="16.5">
      <c r="M18" s="158"/>
      <c r="R18" s="125" t="s">
        <v>382</v>
      </c>
    </row>
    <row r="19" spans="13:18" ht="16.5">
      <c r="R19" s="125" t="s">
        <v>383</v>
      </c>
    </row>
    <row r="20" spans="13:18" ht="17.25" thickBot="1">
      <c r="R20" s="388" t="s">
        <v>384</v>
      </c>
    </row>
    <row r="21" spans="13:18" ht="17.25" thickTop="1" thickBot="1"/>
    <row r="22" spans="13:18" ht="20.25" thickTop="1" thickBot="1">
      <c r="R22" s="83" t="s">
        <v>89</v>
      </c>
    </row>
    <row r="23" spans="13:18" ht="17.25" thickBot="1">
      <c r="R23" s="166" t="s">
        <v>174</v>
      </c>
    </row>
    <row r="24" spans="13:18" ht="17.25" thickTop="1" thickBot="1"/>
    <row r="25" spans="13:18" ht="18" thickTop="1" thickBot="1">
      <c r="R25" s="135" t="s">
        <v>113</v>
      </c>
    </row>
    <row r="26" spans="13:18" ht="16.5">
      <c r="R26" s="389" t="s">
        <v>365</v>
      </c>
    </row>
    <row r="27" spans="13:18" ht="17.25" thickBot="1">
      <c r="R27" s="166" t="s">
        <v>366</v>
      </c>
    </row>
    <row r="28" spans="13:18" ht="16.5" thickTop="1"/>
  </sheetData>
  <sortState ref="M3:P13">
    <sortCondition ref="N3:N13"/>
    <sortCondition ref="M3:M13"/>
  </sortState>
  <phoneticPr fontId="0" type="noConversion"/>
  <conditionalFormatting sqref="P3:P12">
    <cfRule type="cellIs" dxfId="9" priority="2" stopIfTrue="1" operator="equal">
      <formula>"þ"</formula>
    </cfRule>
  </conditionalFormatting>
  <conditionalFormatting sqref="P13">
    <cfRule type="cellIs" dxfId="8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showGridLines="0" workbookViewId="0"/>
  </sheetViews>
  <sheetFormatPr defaultColWidth="13" defaultRowHeight="15.75"/>
  <cols>
    <col min="1" max="1" width="22" style="27" customWidth="1"/>
    <col min="2" max="2" width="8.625" style="27" customWidth="1"/>
    <col min="3" max="3" width="6.125" style="27" customWidth="1"/>
    <col min="4" max="4" width="8.25" style="27" customWidth="1"/>
    <col min="5" max="5" width="8.375" style="27" customWidth="1"/>
    <col min="6" max="6" width="8.375" style="27" bestFit="1" customWidth="1"/>
    <col min="7" max="11" width="5.625" style="27" customWidth="1"/>
    <col min="12" max="12" width="26.625" style="27" customWidth="1"/>
    <col min="13" max="16384" width="13" style="1"/>
  </cols>
  <sheetData>
    <row r="1" spans="1:12" ht="24" thickBot="1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7.25" thickTop="1" thickBot="1">
      <c r="A2" s="215" t="s">
        <v>7</v>
      </c>
      <c r="B2" s="216" t="s">
        <v>8</v>
      </c>
      <c r="C2" s="216" t="s">
        <v>31</v>
      </c>
      <c r="D2" s="216" t="s">
        <v>32</v>
      </c>
      <c r="E2" s="217" t="s">
        <v>76</v>
      </c>
      <c r="F2" s="216" t="s">
        <v>28</v>
      </c>
      <c r="G2" s="216" t="s">
        <v>33</v>
      </c>
      <c r="H2" s="218" t="s">
        <v>115</v>
      </c>
      <c r="I2" s="265" t="s">
        <v>115</v>
      </c>
      <c r="J2" s="243" t="s">
        <v>157</v>
      </c>
      <c r="K2" s="218" t="s">
        <v>98</v>
      </c>
      <c r="L2" s="219" t="s">
        <v>6</v>
      </c>
    </row>
    <row r="3" spans="1:12">
      <c r="A3" s="256" t="s">
        <v>182</v>
      </c>
      <c r="B3" s="257"/>
      <c r="C3" s="413" t="s">
        <v>68</v>
      </c>
      <c r="D3" s="258" t="s">
        <v>68</v>
      </c>
      <c r="E3" s="258"/>
      <c r="F3" s="259"/>
      <c r="G3" s="260"/>
      <c r="H3" s="261" t="str">
        <f>CONCATENATE("+",RIGHT('Personal File'!$B$9)+('Personal File'!$C$11)+D3)</f>
        <v>+5</v>
      </c>
      <c r="I3" s="266" t="str">
        <f>CONCATENATE("+",H3+2)</f>
        <v>+7</v>
      </c>
      <c r="J3" s="244">
        <f t="shared" ref="J3" ca="1" si="0">RANDBETWEEN(1,20)</f>
        <v>15</v>
      </c>
      <c r="K3" s="245">
        <f t="shared" ref="K3:K4" ca="1" si="1">J3+I3</f>
        <v>22</v>
      </c>
      <c r="L3" s="262"/>
    </row>
    <row r="4" spans="1:12" ht="16.5" thickBot="1">
      <c r="A4" s="248" t="s">
        <v>183</v>
      </c>
      <c r="B4" s="415"/>
      <c r="C4" s="414" t="s">
        <v>68</v>
      </c>
      <c r="D4" s="415" t="s">
        <v>68</v>
      </c>
      <c r="E4" s="263"/>
      <c r="F4" s="249"/>
      <c r="G4" s="252"/>
      <c r="H4" s="253" t="str">
        <f>CONCATENATE("+",RIGHT('Personal File'!$B$9)+('Personal File'!$C$11)+D4)</f>
        <v>+5</v>
      </c>
      <c r="I4" s="254" t="str">
        <f>CONCATENATE("+",H4+2)</f>
        <v>+7</v>
      </c>
      <c r="J4" s="246">
        <f ca="1">RANDBETWEEN(1,20)</f>
        <v>11</v>
      </c>
      <c r="K4" s="247">
        <f t="shared" ca="1" si="1"/>
        <v>18</v>
      </c>
      <c r="L4" s="255"/>
    </row>
    <row r="5" spans="1:12" ht="6" customHeight="1" thickTop="1" thickBot="1"/>
    <row r="6" spans="1:12" ht="17.25" thickTop="1" thickBot="1">
      <c r="A6" s="215" t="s">
        <v>10</v>
      </c>
      <c r="B6" s="216" t="s">
        <v>11</v>
      </c>
      <c r="C6" s="216" t="s">
        <v>31</v>
      </c>
      <c r="D6" s="216" t="s">
        <v>32</v>
      </c>
      <c r="E6" s="217" t="s">
        <v>76</v>
      </c>
      <c r="F6" s="216" t="s">
        <v>12</v>
      </c>
      <c r="G6" s="216" t="s">
        <v>33</v>
      </c>
      <c r="H6" s="218" t="s">
        <v>115</v>
      </c>
      <c r="I6" s="265" t="s">
        <v>115</v>
      </c>
      <c r="J6" s="243" t="s">
        <v>157</v>
      </c>
      <c r="K6" s="218" t="s">
        <v>98</v>
      </c>
      <c r="L6" s="219" t="s">
        <v>6</v>
      </c>
    </row>
    <row r="7" spans="1:12">
      <c r="A7" s="269" t="s">
        <v>150</v>
      </c>
      <c r="B7" s="270"/>
      <c r="C7" s="271" t="s">
        <v>68</v>
      </c>
      <c r="D7" s="271" t="s">
        <v>68</v>
      </c>
      <c r="E7" s="270"/>
      <c r="F7" s="271"/>
      <c r="G7" s="272"/>
      <c r="H7" s="273" t="str">
        <f>CONCATENATE("+",RIGHT('Personal File'!$B$9)+('Personal File'!$C$12)+D7)</f>
        <v>+7</v>
      </c>
      <c r="I7" s="264" t="str">
        <f t="shared" ref="I7:I8" si="2">CONCATENATE("+",H7+2)</f>
        <v>+9</v>
      </c>
      <c r="J7" s="244">
        <f t="shared" ref="J7" ca="1" si="3">RANDBETWEEN(1,20)</f>
        <v>10</v>
      </c>
      <c r="K7" s="267">
        <f t="shared" ref="K7" ca="1" si="4">J7+I7</f>
        <v>19</v>
      </c>
      <c r="L7" s="268"/>
    </row>
    <row r="8" spans="1:12" ht="16.5" thickBot="1">
      <c r="A8" s="248" t="s">
        <v>184</v>
      </c>
      <c r="B8" s="249"/>
      <c r="C8" s="251" t="s">
        <v>68</v>
      </c>
      <c r="D8" s="251" t="s">
        <v>68</v>
      </c>
      <c r="E8" s="249"/>
      <c r="F8" s="250"/>
      <c r="G8" s="252"/>
      <c r="H8" s="253" t="str">
        <f>CONCATENATE("+",RIGHT('Personal File'!$B$9)+('Personal File'!$C$12)+D8)</f>
        <v>+7</v>
      </c>
      <c r="I8" s="254" t="str">
        <f t="shared" si="2"/>
        <v>+9</v>
      </c>
      <c r="J8" s="246">
        <f ca="1">RANDBETWEEN(1,20)</f>
        <v>2</v>
      </c>
      <c r="K8" s="247">
        <f t="shared" ref="K8" ca="1" si="5">J8+I8</f>
        <v>11</v>
      </c>
      <c r="L8" s="255"/>
    </row>
    <row r="9" spans="1:12" ht="6" customHeight="1" thickTop="1" thickBot="1">
      <c r="D9" s="29"/>
      <c r="E9" s="29"/>
      <c r="G9" s="30"/>
      <c r="H9" s="30"/>
      <c r="I9" s="30"/>
      <c r="J9" s="30"/>
      <c r="K9" s="30"/>
    </row>
    <row r="10" spans="1:12" ht="17.25" thickTop="1" thickBot="1">
      <c r="A10" s="215" t="s">
        <v>81</v>
      </c>
      <c r="B10" s="216" t="s">
        <v>21</v>
      </c>
      <c r="C10" s="216" t="s">
        <v>40</v>
      </c>
      <c r="D10" s="216" t="s">
        <v>98</v>
      </c>
      <c r="E10" s="216" t="s">
        <v>99</v>
      </c>
      <c r="F10" s="216" t="s">
        <v>100</v>
      </c>
      <c r="G10" s="216" t="s">
        <v>33</v>
      </c>
      <c r="H10" s="220" t="s">
        <v>6</v>
      </c>
      <c r="I10" s="221"/>
      <c r="J10" s="221"/>
      <c r="K10" s="221"/>
      <c r="L10" s="222"/>
    </row>
    <row r="11" spans="1:12">
      <c r="A11" s="117" t="s">
        <v>144</v>
      </c>
      <c r="B11" s="118">
        <v>4</v>
      </c>
      <c r="C11" s="118">
        <v>6</v>
      </c>
      <c r="D11" s="118">
        <v>-2</v>
      </c>
      <c r="E11" s="119">
        <v>0.1</v>
      </c>
      <c r="F11" s="199" t="s">
        <v>143</v>
      </c>
      <c r="G11" s="120">
        <v>25</v>
      </c>
      <c r="H11" s="141"/>
      <c r="I11" s="145"/>
      <c r="J11" s="145"/>
      <c r="K11" s="145"/>
      <c r="L11" s="146"/>
    </row>
    <row r="12" spans="1:12" ht="16.5" thickBot="1">
      <c r="A12" s="25"/>
      <c r="B12" s="26"/>
      <c r="C12" s="26"/>
      <c r="D12" s="26"/>
      <c r="E12" s="26"/>
      <c r="F12" s="26"/>
      <c r="G12" s="28"/>
      <c r="H12" s="142"/>
      <c r="I12" s="147"/>
      <c r="J12" s="147"/>
      <c r="K12" s="147"/>
      <c r="L12" s="148"/>
    </row>
    <row r="13" spans="1:12" ht="6.75" customHeight="1" thickTop="1" thickBot="1"/>
    <row r="14" spans="1:12" ht="17.25" thickTop="1" thickBot="1">
      <c r="A14" s="31" t="s">
        <v>13</v>
      </c>
      <c r="B14" s="30">
        <f>SUM(G3:G16)</f>
        <v>26.7</v>
      </c>
      <c r="D14" s="223" t="s">
        <v>82</v>
      </c>
      <c r="E14" s="224"/>
      <c r="F14" s="220" t="s">
        <v>9</v>
      </c>
      <c r="G14" s="216" t="s">
        <v>33</v>
      </c>
      <c r="H14" s="230" t="s">
        <v>115</v>
      </c>
      <c r="I14" s="221" t="s">
        <v>6</v>
      </c>
      <c r="J14" s="221"/>
      <c r="K14" s="221"/>
      <c r="L14" s="222"/>
    </row>
    <row r="15" spans="1:12">
      <c r="A15" s="31"/>
      <c r="B15" s="30"/>
      <c r="D15" s="225" t="s">
        <v>101</v>
      </c>
      <c r="E15" s="226"/>
      <c r="F15" s="227">
        <v>17</v>
      </c>
      <c r="G15" s="228">
        <f t="shared" ref="G15" si="6">F15/10</f>
        <v>1.7</v>
      </c>
      <c r="H15" s="231" t="s">
        <v>87</v>
      </c>
      <c r="I15" s="226"/>
      <c r="J15" s="226"/>
      <c r="K15" s="226"/>
      <c r="L15" s="229"/>
    </row>
    <row r="16" spans="1:12" ht="16.5" thickBot="1">
      <c r="A16" s="1"/>
      <c r="B16" s="30"/>
      <c r="D16" s="121"/>
      <c r="E16" s="122"/>
      <c r="F16" s="123"/>
      <c r="G16" s="72"/>
      <c r="H16" s="208"/>
      <c r="I16" s="143"/>
      <c r="J16" s="143"/>
      <c r="K16" s="143"/>
      <c r="L16" s="144"/>
    </row>
    <row r="17" ht="16.5" thickTop="1"/>
  </sheetData>
  <phoneticPr fontId="0" type="noConversion"/>
  <conditionalFormatting sqref="J3">
    <cfRule type="cellIs" dxfId="7" priority="11" operator="equal">
      <formula>20</formula>
    </cfRule>
    <cfRule type="cellIs" dxfId="6" priority="12" operator="equal">
      <formula>1</formula>
    </cfRule>
  </conditionalFormatting>
  <conditionalFormatting sqref="J4">
    <cfRule type="cellIs" dxfId="5" priority="9" operator="equal">
      <formula>20</formula>
    </cfRule>
    <cfRule type="cellIs" dxfId="4" priority="10" operator="equal">
      <formula>1</formula>
    </cfRule>
  </conditionalFormatting>
  <conditionalFormatting sqref="J7">
    <cfRule type="cellIs" dxfId="3" priority="7" operator="equal">
      <formula>20</formula>
    </cfRule>
    <cfRule type="cellIs" dxfId="2" priority="8" operator="equal">
      <formula>1</formula>
    </cfRule>
  </conditionalFormatting>
  <conditionalFormatting sqref="J8">
    <cfRule type="cellIs" dxfId="1" priority="5" operator="equal">
      <formula>20</formula>
    </cfRule>
    <cfRule type="cellIs" dxfId="0" priority="6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workbookViewId="0"/>
  </sheetViews>
  <sheetFormatPr defaultColWidth="13" defaultRowHeight="15.75"/>
  <cols>
    <col min="1" max="1" width="24.25" style="27" customWidth="1"/>
    <col min="2" max="2" width="4.875" style="27" bestFit="1" customWidth="1"/>
    <col min="3" max="3" width="5.625" style="30" bestFit="1" customWidth="1"/>
    <col min="4" max="5" width="26.625" style="1" customWidth="1"/>
    <col min="6" max="16384" width="13" style="1"/>
  </cols>
  <sheetData>
    <row r="1" spans="1:5" ht="24" thickBot="1">
      <c r="A1" s="24" t="s">
        <v>90</v>
      </c>
      <c r="B1" s="24"/>
      <c r="C1" s="84"/>
      <c r="D1" s="24"/>
      <c r="E1" s="24"/>
    </row>
    <row r="2" spans="1:5" s="27" customFormat="1" ht="16.5" thickBot="1">
      <c r="A2" s="85" t="s">
        <v>91</v>
      </c>
      <c r="B2" s="131" t="s">
        <v>9</v>
      </c>
      <c r="C2" s="130" t="s">
        <v>92</v>
      </c>
      <c r="D2" s="87" t="s">
        <v>93</v>
      </c>
      <c r="E2" s="88" t="s">
        <v>94</v>
      </c>
    </row>
    <row r="3" spans="1:5">
      <c r="A3" s="175" t="s">
        <v>169</v>
      </c>
      <c r="B3" s="176">
        <v>1</v>
      </c>
      <c r="C3" s="177"/>
      <c r="D3" s="91"/>
      <c r="E3" s="92"/>
    </row>
    <row r="4" spans="1:5">
      <c r="A4" s="170"/>
      <c r="B4" s="171"/>
      <c r="C4" s="172"/>
      <c r="D4" s="173"/>
      <c r="E4" s="174"/>
    </row>
    <row r="5" spans="1:5" ht="16.5" thickBot="1">
      <c r="A5" s="210"/>
      <c r="B5" s="126"/>
      <c r="C5" s="94"/>
      <c r="D5" s="212"/>
      <c r="E5" s="96"/>
    </row>
    <row r="6" spans="1:5" ht="24.75" thickTop="1" thickBot="1">
      <c r="A6" s="24" t="s">
        <v>95</v>
      </c>
      <c r="B6" s="24"/>
      <c r="C6" s="97"/>
      <c r="D6" s="24"/>
      <c r="E6" s="98"/>
    </row>
    <row r="7" spans="1:5" ht="16.5" thickBot="1">
      <c r="A7" s="85" t="s">
        <v>91</v>
      </c>
      <c r="B7" s="85" t="s">
        <v>9</v>
      </c>
      <c r="C7" s="86" t="s">
        <v>92</v>
      </c>
      <c r="D7" s="87" t="s">
        <v>93</v>
      </c>
      <c r="E7" s="88" t="s">
        <v>94</v>
      </c>
    </row>
    <row r="8" spans="1:5">
      <c r="A8" s="175"/>
      <c r="B8" s="181"/>
      <c r="C8" s="180"/>
      <c r="D8" s="184"/>
      <c r="E8" s="183"/>
    </row>
    <row r="9" spans="1:5">
      <c r="A9" s="178"/>
      <c r="B9" s="181"/>
      <c r="C9" s="185"/>
      <c r="D9" s="184"/>
      <c r="E9" s="183"/>
    </row>
    <row r="10" spans="1:5">
      <c r="A10" s="175"/>
      <c r="B10" s="181"/>
      <c r="C10" s="185"/>
      <c r="D10" s="184"/>
      <c r="E10" s="183"/>
    </row>
    <row r="11" spans="1:5">
      <c r="A11" s="178"/>
      <c r="B11" s="181"/>
      <c r="C11" s="180"/>
      <c r="D11" s="184"/>
      <c r="E11" s="183"/>
    </row>
    <row r="12" spans="1:5">
      <c r="A12" s="178"/>
      <c r="B12" s="181"/>
      <c r="C12" s="180"/>
      <c r="D12" s="182"/>
      <c r="E12" s="183"/>
    </row>
    <row r="13" spans="1:5" ht="16.5" thickBot="1">
      <c r="A13" s="186"/>
      <c r="B13" s="187"/>
      <c r="C13" s="188"/>
      <c r="D13" s="189"/>
      <c r="E13" s="190"/>
    </row>
    <row r="14" spans="1:5" ht="24.75" thickTop="1" thickBot="1">
      <c r="A14" s="114" t="s">
        <v>96</v>
      </c>
      <c r="B14" s="114"/>
      <c r="C14" s="115">
        <f>SUM(C3:C13)</f>
        <v>0</v>
      </c>
      <c r="D14" s="99" t="s">
        <v>151</v>
      </c>
      <c r="E14" s="116"/>
    </row>
    <row r="15" spans="1:5" ht="16.5" thickBot="1">
      <c r="A15" s="85" t="s">
        <v>91</v>
      </c>
      <c r="B15" s="85" t="s">
        <v>9</v>
      </c>
      <c r="C15" s="86" t="s">
        <v>92</v>
      </c>
      <c r="D15" s="87" t="s">
        <v>93</v>
      </c>
      <c r="E15" s="88" t="s">
        <v>94</v>
      </c>
    </row>
    <row r="16" spans="1:5">
      <c r="A16" s="178"/>
      <c r="B16" s="179"/>
      <c r="C16" s="180"/>
      <c r="D16" s="103"/>
      <c r="E16" s="100"/>
    </row>
    <row r="17" spans="1:5">
      <c r="A17" s="178"/>
      <c r="B17" s="181"/>
      <c r="C17" s="185"/>
      <c r="D17" s="105"/>
      <c r="E17" s="101"/>
    </row>
    <row r="18" spans="1:5">
      <c r="A18" s="178"/>
      <c r="B18" s="181"/>
      <c r="C18" s="185"/>
      <c r="D18" s="105"/>
      <c r="E18" s="101"/>
    </row>
    <row r="19" spans="1:5">
      <c r="A19" s="209"/>
      <c r="B19" s="127"/>
      <c r="C19" s="104"/>
      <c r="D19" s="105"/>
      <c r="E19" s="101"/>
    </row>
    <row r="20" spans="1:5" ht="16.5" thickBot="1">
      <c r="A20" s="210"/>
      <c r="B20" s="128"/>
      <c r="C20" s="94"/>
      <c r="D20" s="95"/>
      <c r="E20" s="96"/>
    </row>
    <row r="21" spans="1:5" ht="24.75" thickTop="1" thickBot="1">
      <c r="A21" s="21" t="s">
        <v>97</v>
      </c>
      <c r="B21" s="21"/>
      <c r="C21" s="30">
        <f>SUM(C16:C20)</f>
        <v>0</v>
      </c>
      <c r="D21" s="124" t="s">
        <v>155</v>
      </c>
      <c r="E21" s="98"/>
    </row>
    <row r="22" spans="1:5" ht="16.5" thickBot="1">
      <c r="A22" s="85" t="s">
        <v>91</v>
      </c>
      <c r="B22" s="85" t="s">
        <v>9</v>
      </c>
      <c r="C22" s="86" t="s">
        <v>92</v>
      </c>
      <c r="D22" s="87" t="s">
        <v>93</v>
      </c>
      <c r="E22" s="88" t="s">
        <v>94</v>
      </c>
    </row>
    <row r="23" spans="1:5">
      <c r="A23" s="102"/>
      <c r="B23" s="127"/>
      <c r="C23" s="104"/>
      <c r="D23" s="105"/>
      <c r="E23" s="101"/>
    </row>
    <row r="24" spans="1:5">
      <c r="A24" s="102"/>
      <c r="B24" s="127"/>
      <c r="C24" s="104"/>
      <c r="D24" s="105"/>
      <c r="E24" s="101"/>
    </row>
    <row r="25" spans="1:5">
      <c r="A25" s="102"/>
      <c r="B25" s="127"/>
      <c r="C25" s="104"/>
      <c r="D25" s="105"/>
      <c r="E25" s="101"/>
    </row>
    <row r="26" spans="1:5">
      <c r="A26" s="102"/>
      <c r="B26" s="127"/>
      <c r="C26" s="104"/>
      <c r="D26" s="105"/>
      <c r="E26" s="101"/>
    </row>
    <row r="27" spans="1:5">
      <c r="A27" s="102"/>
      <c r="B27" s="127"/>
      <c r="C27" s="104"/>
      <c r="D27" s="105"/>
      <c r="E27" s="101"/>
    </row>
    <row r="28" spans="1:5" ht="16.5" thickBot="1">
      <c r="A28" s="93"/>
      <c r="B28" s="128"/>
      <c r="C28" s="94"/>
      <c r="D28" s="95"/>
      <c r="E28" s="96"/>
    </row>
    <row r="29" spans="1:5" ht="24.75" thickTop="1" thickBot="1">
      <c r="A29" s="21" t="s">
        <v>154</v>
      </c>
      <c r="B29" s="21"/>
      <c r="C29" s="30">
        <f>(SUM(C23:C28)*5)/600</f>
        <v>0</v>
      </c>
      <c r="D29" s="99" t="s">
        <v>104</v>
      </c>
      <c r="E29" s="24"/>
    </row>
    <row r="30" spans="1:5" ht="16.5" thickBot="1">
      <c r="A30" s="85" t="s">
        <v>91</v>
      </c>
      <c r="B30" s="85" t="s">
        <v>9</v>
      </c>
      <c r="C30" s="86" t="s">
        <v>92</v>
      </c>
      <c r="D30" s="87" t="s">
        <v>93</v>
      </c>
      <c r="E30" s="88" t="s">
        <v>94</v>
      </c>
    </row>
    <row r="31" spans="1:5">
      <c r="A31" s="102"/>
      <c r="B31" s="127"/>
      <c r="C31" s="104"/>
      <c r="D31" s="105"/>
      <c r="E31" s="101"/>
    </row>
    <row r="32" spans="1:5" s="27" customFormat="1">
      <c r="A32" s="89"/>
      <c r="B32" s="129"/>
      <c r="C32" s="90"/>
      <c r="D32" s="105"/>
      <c r="E32" s="101"/>
    </row>
    <row r="33" spans="1:5">
      <c r="A33" s="102"/>
      <c r="B33" s="127"/>
      <c r="C33" s="104"/>
      <c r="D33" s="105"/>
      <c r="E33" s="101"/>
    </row>
    <row r="34" spans="1:5">
      <c r="A34" s="102"/>
      <c r="B34" s="127"/>
      <c r="C34" s="104"/>
      <c r="D34" s="105"/>
      <c r="E34" s="101"/>
    </row>
    <row r="35" spans="1:5">
      <c r="A35" s="102"/>
      <c r="B35" s="127"/>
      <c r="C35" s="104"/>
      <c r="D35" s="105"/>
      <c r="E35" s="101"/>
    </row>
    <row r="36" spans="1:5">
      <c r="A36" s="102"/>
      <c r="B36" s="127"/>
      <c r="C36" s="104"/>
      <c r="D36" s="105"/>
      <c r="E36" s="101"/>
    </row>
    <row r="37" spans="1:5" ht="16.5" thickBot="1">
      <c r="A37" s="93"/>
      <c r="B37" s="128"/>
      <c r="C37" s="94"/>
      <c r="D37" s="95"/>
      <c r="E37" s="96"/>
    </row>
    <row r="38" spans="1:5" ht="16.5" thickTop="1"/>
    <row r="39" spans="1:5">
      <c r="A39" s="1"/>
      <c r="B39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Personal File</vt:lpstr>
      <vt:lpstr>Skills</vt:lpstr>
      <vt:lpstr>Spells</vt:lpstr>
      <vt:lpstr>Feats</vt:lpstr>
      <vt:lpstr>Martial</vt:lpstr>
      <vt:lpstr>Equipment</vt:lpstr>
      <vt:lpstr>'Personal File'!Print_Area</vt:lpstr>
      <vt:lpstr>Skills!Print_Area</vt:lpstr>
      <vt:lpstr>Spells!Print_Area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Owner</cp:lastModifiedBy>
  <cp:lastPrinted>2012-12-03T01:57:55Z</cp:lastPrinted>
  <dcterms:created xsi:type="dcterms:W3CDTF">2000-10-24T15:39:59Z</dcterms:created>
  <dcterms:modified xsi:type="dcterms:W3CDTF">2012-12-04T01:28:23Z</dcterms:modified>
</cp:coreProperties>
</file>