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45" windowWidth="11910" windowHeight="10665" tabRatio="638" activeTab="1"/>
  </bookViews>
  <sheets>
    <sheet name="Organization" sheetId="25" r:id="rId1"/>
    <sheet name="Leadership" sheetId="22" r:id="rId2"/>
  </sheets>
  <definedNames>
    <definedName name="_xlnm._FilterDatabase" localSheetId="1" hidden="1">Leadership!$A$1:$Z$1</definedName>
    <definedName name="_xlnm._FilterDatabase" localSheetId="0" hidden="1">Organization!#REF!</definedName>
  </definedNames>
  <calcPr calcId="145621"/>
</workbook>
</file>

<file path=xl/calcChain.xml><?xml version="1.0" encoding="utf-8"?>
<calcChain xmlns="http://schemas.openxmlformats.org/spreadsheetml/2006/main">
  <c r="Q16" i="22" l="1"/>
  <c r="Q8" i="22"/>
  <c r="Q6" i="22"/>
  <c r="Q10" i="22"/>
  <c r="Q20" i="22"/>
  <c r="Q2" i="22"/>
  <c r="Q18" i="22"/>
  <c r="Q12" i="22"/>
  <c r="Q4" i="22"/>
  <c r="Q14" i="22"/>
  <c r="Q24" i="22"/>
  <c r="Q26" i="22"/>
  <c r="Q22" i="22"/>
  <c r="Q21" i="22"/>
  <c r="Q11" i="22"/>
  <c r="Q19" i="22"/>
  <c r="Q5" i="22"/>
  <c r="Q23" i="22"/>
  <c r="Q27" i="22"/>
  <c r="Q17" i="22"/>
  <c r="Q3" i="22"/>
  <c r="Q15" i="22"/>
  <c r="Q7" i="22"/>
  <c r="Q9" i="22"/>
  <c r="Q13" i="22"/>
  <c r="Q25" i="22"/>
  <c r="F18" i="25" l="1"/>
  <c r="F17" i="25"/>
  <c r="F16" i="25"/>
  <c r="F15" i="25"/>
  <c r="F14" i="25"/>
  <c r="F13" i="25"/>
  <c r="J30" i="25"/>
  <c r="J29" i="25"/>
  <c r="J28" i="25"/>
  <c r="B7" i="25"/>
  <c r="B5" i="25"/>
  <c r="J31" i="25" l="1"/>
  <c r="F19" i="25" l="1"/>
  <c r="E19" i="25"/>
  <c r="E9" i="25"/>
  <c r="G18" i="25"/>
  <c r="F8" i="25"/>
  <c r="G8" i="25" s="1"/>
  <c r="G17" i="25"/>
  <c r="F7" i="25"/>
  <c r="G7" i="25" s="1"/>
  <c r="G16" i="25"/>
  <c r="F6" i="25"/>
  <c r="G6" i="25" s="1"/>
  <c r="G15" i="25"/>
  <c r="F5" i="25"/>
  <c r="G5" i="25" s="1"/>
  <c r="G14" i="25"/>
  <c r="F4" i="25"/>
  <c r="G4" i="25" s="1"/>
  <c r="G13" i="25"/>
  <c r="F3" i="25"/>
  <c r="G3" i="25" s="1"/>
  <c r="B4" i="25"/>
  <c r="G19" i="25" l="1"/>
  <c r="F9" i="25"/>
  <c r="G9" i="25" s="1"/>
  <c r="B6" i="25"/>
</calcChain>
</file>

<file path=xl/sharedStrings.xml><?xml version="1.0" encoding="utf-8"?>
<sst xmlns="http://schemas.openxmlformats.org/spreadsheetml/2006/main" count="339" uniqueCount="179">
  <si>
    <t>Level</t>
  </si>
  <si>
    <t>Cha</t>
  </si>
  <si>
    <t>Con</t>
  </si>
  <si>
    <t>Int</t>
  </si>
  <si>
    <t>Wis</t>
  </si>
  <si>
    <t>Dex</t>
  </si>
  <si>
    <t>Str</t>
  </si>
  <si>
    <t>Total</t>
  </si>
  <si>
    <t>Druid</t>
  </si>
  <si>
    <t>Atk</t>
  </si>
  <si>
    <t>Armor</t>
  </si>
  <si>
    <t>Weapons</t>
  </si>
  <si>
    <t>HP</t>
  </si>
  <si>
    <t>AC</t>
  </si>
  <si>
    <t>Thing</t>
  </si>
  <si>
    <t>Region</t>
  </si>
  <si>
    <t>Align</t>
  </si>
  <si>
    <t>Sex</t>
  </si>
  <si>
    <t>Race</t>
  </si>
  <si>
    <t>Name</t>
  </si>
  <si>
    <t>Class</t>
  </si>
  <si>
    <t>Signature Spells/Skills</t>
  </si>
  <si>
    <t>Affiliation Scale:</t>
  </si>
  <si>
    <t>n.a.</t>
  </si>
  <si>
    <t>Avail.</t>
  </si>
  <si>
    <t>Actual</t>
  </si>
  <si>
    <t>Vacant</t>
  </si>
  <si>
    <t>1st</t>
  </si>
  <si>
    <t>2nd</t>
  </si>
  <si>
    <t>3rd</t>
  </si>
  <si>
    <t>4th</t>
  </si>
  <si>
    <t>5th</t>
  </si>
  <si>
    <t>6th</t>
  </si>
  <si>
    <t>Stronghold Followers</t>
  </si>
  <si>
    <t>M</t>
  </si>
  <si>
    <t>none</t>
  </si>
  <si>
    <t>Stronghold:</t>
  </si>
  <si>
    <t>Organization:</t>
  </si>
  <si>
    <t>Type (Category):</t>
  </si>
  <si>
    <t>Violence Check:</t>
  </si>
  <si>
    <t>Espionage Check:</t>
  </si>
  <si>
    <t>Negotiation Check:</t>
  </si>
  <si>
    <t>Executive Powers:</t>
  </si>
  <si>
    <t>Rogue</t>
  </si>
  <si>
    <t>F</t>
  </si>
  <si>
    <t>Barbarian</t>
  </si>
  <si>
    <t>CN</t>
  </si>
  <si>
    <t>N</t>
  </si>
  <si>
    <t>LN</t>
  </si>
  <si>
    <t>Factotum</t>
  </si>
  <si>
    <t>Archivist</t>
  </si>
  <si>
    <t>Expeditionary Force</t>
  </si>
  <si>
    <t>Character</t>
  </si>
  <si>
    <t>ECL</t>
  </si>
  <si>
    <t>Classes</t>
  </si>
  <si>
    <t>Avg. ECL</t>
  </si>
  <si>
    <t>Total levels</t>
  </si>
  <si>
    <t>Party Members</t>
  </si>
  <si>
    <t>Appropriate CR</t>
  </si>
  <si>
    <t>Cleric</t>
  </si>
  <si>
    <t>NE</t>
  </si>
  <si>
    <t>Cleric (Shevarash)</t>
  </si>
  <si>
    <t>Methwood</t>
  </si>
  <si>
    <t>Red Dragon</t>
  </si>
  <si>
    <t>Green Dragon</t>
  </si>
  <si>
    <t>White Dragon</t>
  </si>
  <si>
    <t>Plane of Smoke</t>
  </si>
  <si>
    <t>Plane of Water</t>
  </si>
  <si>
    <t>Plane of Air</t>
  </si>
  <si>
    <t>Plane of Fire</t>
  </si>
  <si>
    <t>Plane of Ice</t>
  </si>
  <si>
    <t>Chaos Dragon</t>
  </si>
  <si>
    <t>Limbo</t>
  </si>
  <si>
    <t>Young Adult</t>
  </si>
  <si>
    <t>Mount/Rider</t>
  </si>
  <si>
    <t>Level/CR</t>
  </si>
  <si>
    <t>Favored Soul (Shevarash)</t>
  </si>
  <si>
    <t>Tai-Foi</t>
  </si>
  <si>
    <t>Malaria</t>
  </si>
  <si>
    <t>Di-Jhûm</t>
  </si>
  <si>
    <t>Vorpenthal of Shevarash</t>
  </si>
  <si>
    <t>Aurelium Ignaçe III</t>
  </si>
  <si>
    <t>Aristocrat / Ranger</t>
  </si>
  <si>
    <t>Leadership Pool:</t>
  </si>
  <si>
    <t>Eldreth Veluuthra:  Keryma cell</t>
  </si>
  <si>
    <t>undisclosed woodland area</t>
  </si>
  <si>
    <t>Tribe (Racial)</t>
  </si>
  <si>
    <t>Crusade, Excommunicate, Plague</t>
  </si>
  <si>
    <t>Thanax Amalith</t>
  </si>
  <si>
    <t>Duskblade</t>
  </si>
  <si>
    <t>Hexblade</t>
  </si>
  <si>
    <t>Spellthief</t>
  </si>
  <si>
    <t>CE</t>
  </si>
  <si>
    <t>Ethereal Dragon</t>
  </si>
  <si>
    <t>Howling Dragon</t>
  </si>
  <si>
    <t>Rust Dragon</t>
  </si>
  <si>
    <t>Shadow Dragon</t>
  </si>
  <si>
    <t>m</t>
  </si>
  <si>
    <t>Init</t>
  </si>
  <si>
    <t>Air mastery, blinding sandstorm, blindsense 60', darkvision 60', gaseous form, immunity to magic sleep effects and paralysis, low-light vision</t>
  </si>
  <si>
    <t>Adult</t>
  </si>
  <si>
    <t>Beguiler</t>
  </si>
  <si>
    <t>Evoker</t>
  </si>
  <si>
    <t>Aristocrat</t>
  </si>
  <si>
    <t>Air Drake</t>
  </si>
  <si>
    <t>Fire Drake</t>
  </si>
  <si>
    <t>Ice Drake</t>
  </si>
  <si>
    <t>Smoke Drake</t>
  </si>
  <si>
    <t>Water Drake</t>
  </si>
  <si>
    <t>Amphibious, darkvision 60', immunity to magic sleep effects and paralysis, low-light vision</t>
  </si>
  <si>
    <t>Darkvision 60', immunity to fire, magic sleep effects, and paralysis, low-light vision, vulnerability to cold</t>
  </si>
  <si>
    <t>Darkvision 60', immunity to cold, magic sleep effects, and paralysis, low-light vision, vulnerability to fire</t>
  </si>
  <si>
    <t>Acheron</t>
  </si>
  <si>
    <t>Plane of Shadow</t>
  </si>
  <si>
    <t>Ethereal Plane</t>
  </si>
  <si>
    <t>Pandemonium</t>
  </si>
  <si>
    <t>Juvenile</t>
  </si>
  <si>
    <t>LE</t>
  </si>
  <si>
    <t>Very Young</t>
  </si>
  <si>
    <t>Immunity to compulsion, Prot. f. Law, DR 5/magic, Chaos Hammer, Entropic Shield</t>
  </si>
  <si>
    <t>Icewalking, immunity to cold, vulnerability to fire</t>
  </si>
  <si>
    <t>Spine of the World</t>
  </si>
  <si>
    <t>Immunity to fire, vulnerability to cold</t>
  </si>
  <si>
    <t>FPDC</t>
  </si>
  <si>
    <t>BWDC</t>
  </si>
  <si>
    <t>Metal resistance, rusting bite, DR 5/magic</t>
  </si>
  <si>
    <t>Energy Drain, Shadow Blend, Mirror Image, DR 5/magic, Dimension Door</t>
  </si>
  <si>
    <t>Immunity to ether cyclones, Ethereal Vision, Blink, DR 10/magic</t>
  </si>
  <si>
    <t>Immunity to sonic, Shatter, Soundburst</t>
  </si>
  <si>
    <t>Espar, Cormyr</t>
  </si>
  <si>
    <t>-</t>
  </si>
  <si>
    <t>Immunity to acid, water breathing</t>
  </si>
  <si>
    <t>Smoke</t>
  </si>
  <si>
    <t>Air</t>
  </si>
  <si>
    <t>Fire</t>
  </si>
  <si>
    <t>Ice</t>
  </si>
  <si>
    <t>Age</t>
  </si>
  <si>
    <t>Rust</t>
  </si>
  <si>
    <t>Green</t>
  </si>
  <si>
    <t>Water</t>
  </si>
  <si>
    <t>Howling</t>
  </si>
  <si>
    <t>Chaos</t>
  </si>
  <si>
    <t>Favored Soul</t>
  </si>
  <si>
    <t>Red</t>
  </si>
  <si>
    <t>Ethereal</t>
  </si>
  <si>
    <t>Shadow</t>
  </si>
  <si>
    <t>White</t>
  </si>
  <si>
    <t>Puff</t>
  </si>
  <si>
    <t>Shlia</t>
  </si>
  <si>
    <t>Krik-Takh</t>
  </si>
  <si>
    <t>Glookxiatu</t>
  </si>
  <si>
    <t>Ambivalencia</t>
  </si>
  <si>
    <t>Creeping Death</t>
  </si>
  <si>
    <t>Marmaduk the Adorer</t>
  </si>
  <si>
    <t>Antonyerkinau</t>
  </si>
  <si>
    <t>Ykriopterix</t>
  </si>
  <si>
    <t>Ottwarslyndanox</t>
  </si>
  <si>
    <t>Xhorvintor</t>
  </si>
  <si>
    <t>Haaldisath the Irreverent</t>
  </si>
  <si>
    <t>Dusten Thornbow</t>
  </si>
  <si>
    <t>Brimstone</t>
  </si>
  <si>
    <t>Beala Namayélé</t>
  </si>
  <si>
    <t>Inana</t>
  </si>
  <si>
    <t>Father  Ankhi Mu’aridu</t>
  </si>
  <si>
    <t>Ottovon</t>
  </si>
  <si>
    <t>Saavedra Leprechat</t>
  </si>
  <si>
    <t>Violet Blackiris</t>
  </si>
  <si>
    <t>Dragonhide Barding</t>
  </si>
  <si>
    <t>Plate Barding</t>
  </si>
  <si>
    <t>Summoning</t>
  </si>
  <si>
    <t>Rage, Ride, Furious Charge</t>
  </si>
  <si>
    <t>Charm, Cover Tracks</t>
  </si>
  <si>
    <t>Channel Spell, Acid Splash, Blade of Blood</t>
  </si>
  <si>
    <t>Evocation</t>
  </si>
  <si>
    <t>Open Locks, Sleight of Hand, Use Magic Device, Use Rope, Escape Artist, Hide, Move Silently</t>
  </si>
  <si>
    <t>Wild Elf</t>
  </si>
  <si>
    <t>Moon Elf</t>
  </si>
  <si>
    <t>Wood Elf</t>
  </si>
  <si>
    <t>Sun 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</si>
</sst>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3"/>
      <color rgb="FFFF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5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3" fillId="0" borderId="34" xfId="0" applyFont="1" applyBorder="1" applyAlignment="1">
      <alignment horizontal="right" vertical="center"/>
    </xf>
    <xf numFmtId="0" fontId="16" fillId="0" borderId="35" xfId="2" applyFont="1" applyBorder="1" applyAlignment="1">
      <alignment vertical="center" wrapText="1"/>
    </xf>
    <xf numFmtId="0" fontId="16" fillId="0" borderId="36" xfId="2" applyFont="1" applyBorder="1" applyAlignment="1">
      <alignment vertical="center" wrapText="1"/>
    </xf>
    <xf numFmtId="0" fontId="13" fillId="0" borderId="37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3" xfId="3" applyFont="1" applyFill="1" applyBorder="1" applyAlignment="1">
      <alignment horizontal="center"/>
    </xf>
    <xf numFmtId="0" fontId="2" fillId="0" borderId="38" xfId="3" applyFont="1" applyFill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1" fillId="0" borderId="2" xfId="3" applyFont="1" applyFill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1" fillId="0" borderId="42" xfId="3" applyFont="1" applyFill="1" applyBorder="1" applyAlignment="1">
      <alignment horizontal="center"/>
    </xf>
    <xf numFmtId="0" fontId="1" fillId="0" borderId="43" xfId="3" applyFill="1" applyBorder="1" applyAlignment="1">
      <alignment horizontal="center"/>
    </xf>
    <xf numFmtId="0" fontId="1" fillId="0" borderId="44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center"/>
    </xf>
    <xf numFmtId="1" fontId="2" fillId="0" borderId="0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right"/>
    </xf>
    <xf numFmtId="164" fontId="2" fillId="0" borderId="6" xfId="3" applyNumberFormat="1" applyFont="1" applyFill="1" applyBorder="1" applyAlignment="1">
      <alignment horizontal="center"/>
    </xf>
    <xf numFmtId="0" fontId="1" fillId="0" borderId="7" xfId="3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3" applyFont="1" applyFill="1" applyBorder="1" applyAlignment="1">
      <alignment horizontal="center"/>
    </xf>
    <xf numFmtId="0" fontId="1" fillId="0" borderId="40" xfId="3" applyFont="1" applyFill="1" applyBorder="1" applyAlignment="1">
      <alignment horizontal="center"/>
    </xf>
    <xf numFmtId="0" fontId="1" fillId="0" borderId="41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164" fontId="0" fillId="0" borderId="50" xfId="0" applyNumberFormat="1" applyFill="1" applyBorder="1" applyAlignment="1">
      <alignment horizontal="center" vertical="center" wrapText="1"/>
    </xf>
    <xf numFmtId="164" fontId="0" fillId="0" borderId="51" xfId="0" applyNumberFormat="1" applyFill="1" applyBorder="1" applyAlignment="1">
      <alignment horizontal="center" vertical="center" wrapText="1"/>
    </xf>
    <xf numFmtId="0" fontId="0" fillId="0" borderId="46" xfId="0" applyNumberFormat="1" applyFill="1" applyBorder="1" applyAlignment="1">
      <alignment horizontal="center" vertical="center" wrapText="1"/>
    </xf>
    <xf numFmtId="0" fontId="0" fillId="0" borderId="47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4" fillId="0" borderId="5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6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50" xfId="0" applyNumberFormat="1" applyBorder="1" applyAlignment="1">
      <alignment horizontal="center" vertical="center" wrapText="1"/>
    </xf>
    <xf numFmtId="0" fontId="0" fillId="0" borderId="46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51" xfId="0" applyNumberFormat="1" applyBorder="1" applyAlignment="1">
      <alignment horizontal="center" vertical="center" wrapText="1"/>
    </xf>
    <xf numFmtId="0" fontId="0" fillId="0" borderId="47" xfId="0" applyNumberFormat="1" applyBorder="1" applyAlignment="1">
      <alignment horizontal="center" vertical="center" wrapText="1"/>
    </xf>
    <xf numFmtId="0" fontId="13" fillId="0" borderId="45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64" fontId="0" fillId="0" borderId="52" xfId="0" applyNumberFormat="1" applyFill="1" applyBorder="1" applyAlignment="1">
      <alignment horizontal="center" vertical="center" wrapText="1"/>
    </xf>
    <xf numFmtId="0" fontId="0" fillId="0" borderId="48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 2" xfId="1"/>
  </cellStyles>
  <dxfs count="0"/>
  <tableStyles count="0" defaultTableStyle="TableStyleMedium2" defaultPivotStyle="PivotStyleLight16"/>
  <colors>
    <mruColors>
      <color rgb="FF009900"/>
      <color rgb="FF00CC66"/>
      <color rgb="FF00FF99"/>
      <color rgb="FF66FF99"/>
      <color rgb="FFCCFFCC"/>
      <color rgb="FFCCFF99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I3" sqref="I3"/>
    </sheetView>
  </sheetViews>
  <sheetFormatPr defaultColWidth="9.375" defaultRowHeight="15.75"/>
  <cols>
    <col min="1" max="1" width="32.125" style="2" bestFit="1" customWidth="1"/>
    <col min="2" max="2" width="29.125" style="1" bestFit="1" customWidth="1"/>
    <col min="3" max="3" width="9.375" style="1"/>
    <col min="4" max="4" width="6.125" style="1" bestFit="1" customWidth="1"/>
    <col min="5" max="5" width="4.75" style="1" bestFit="1" customWidth="1"/>
    <col min="6" max="6" width="5.375" style="1" bestFit="1" customWidth="1"/>
    <col min="7" max="7" width="5.625" style="1" bestFit="1" customWidth="1"/>
    <col min="8" max="8" width="9.375" style="1"/>
    <col min="9" max="9" width="14.375" style="1" bestFit="1" customWidth="1"/>
    <col min="10" max="10" width="4.75" style="1" bestFit="1" customWidth="1"/>
    <col min="11" max="11" width="11" style="1" bestFit="1" customWidth="1"/>
    <col min="12" max="12" width="9.375" style="1"/>
    <col min="13" max="14" width="9.375" style="4"/>
    <col min="15" max="16384" width="9.375" style="1"/>
  </cols>
  <sheetData>
    <row r="1" spans="1:11" ht="16.5" thickBot="1">
      <c r="A1" s="2" t="s">
        <v>37</v>
      </c>
      <c r="B1" s="3" t="s">
        <v>84</v>
      </c>
      <c r="D1" s="6" t="s">
        <v>33</v>
      </c>
      <c r="E1" s="6"/>
      <c r="F1" s="6"/>
      <c r="G1" s="6"/>
      <c r="I1" s="6" t="s">
        <v>51</v>
      </c>
      <c r="J1" s="26"/>
      <c r="K1" s="26"/>
    </row>
    <row r="2" spans="1:11" ht="17.25" thickTop="1" thickBot="1">
      <c r="A2" s="2" t="s">
        <v>36</v>
      </c>
      <c r="B2" s="3" t="s">
        <v>85</v>
      </c>
      <c r="D2" s="5" t="s">
        <v>0</v>
      </c>
      <c r="E2" s="5" t="s">
        <v>24</v>
      </c>
      <c r="F2" s="5" t="s">
        <v>25</v>
      </c>
      <c r="G2" s="5" t="s">
        <v>26</v>
      </c>
      <c r="I2" s="27" t="s">
        <v>52</v>
      </c>
      <c r="J2" s="28" t="s">
        <v>53</v>
      </c>
      <c r="K2" s="29" t="s">
        <v>54</v>
      </c>
    </row>
    <row r="3" spans="1:11" ht="16.5" thickTop="1">
      <c r="A3" s="2" t="s">
        <v>38</v>
      </c>
      <c r="B3" s="3" t="s">
        <v>86</v>
      </c>
      <c r="D3" s="10" t="s">
        <v>27</v>
      </c>
      <c r="E3" s="11">
        <v>20</v>
      </c>
      <c r="F3" s="12">
        <f>COUNTIF(Leadership!$D$2:$D$27,1)</f>
        <v>0</v>
      </c>
      <c r="G3" s="13">
        <f t="shared" ref="G3:G9" si="0">E3-F3</f>
        <v>20</v>
      </c>
      <c r="I3" s="52"/>
      <c r="J3" s="53">
        <v>6</v>
      </c>
      <c r="K3" s="54"/>
    </row>
    <row r="4" spans="1:11">
      <c r="A4" s="2" t="s">
        <v>22</v>
      </c>
      <c r="B4" s="3">
        <f>ROUNDUP((B9-10)*2,0)-2</f>
        <v>14</v>
      </c>
      <c r="D4" s="14" t="s">
        <v>28</v>
      </c>
      <c r="E4" s="15">
        <v>10</v>
      </c>
      <c r="F4" s="16">
        <f>COUNTIF(Leadership!$D$2:$D$27,2)</f>
        <v>0</v>
      </c>
      <c r="G4" s="17">
        <f t="shared" si="0"/>
        <v>10</v>
      </c>
      <c r="I4" s="30"/>
      <c r="J4" s="31">
        <v>5</v>
      </c>
      <c r="K4" s="33"/>
    </row>
    <row r="5" spans="1:11">
      <c r="A5" s="2" t="s">
        <v>39</v>
      </c>
      <c r="B5" s="3">
        <f>ROUNDUP($B$4/2,0)</f>
        <v>7</v>
      </c>
      <c r="D5" s="14" t="s">
        <v>29</v>
      </c>
      <c r="E5" s="15">
        <v>8</v>
      </c>
      <c r="F5" s="16">
        <f>COUNTIF(Leadership!$D$2:$D$27,3)</f>
        <v>0</v>
      </c>
      <c r="G5" s="17">
        <f t="shared" si="0"/>
        <v>8</v>
      </c>
      <c r="I5" s="30"/>
      <c r="J5" s="31">
        <v>5</v>
      </c>
      <c r="K5" s="32"/>
    </row>
    <row r="6" spans="1:11">
      <c r="A6" s="2" t="s">
        <v>40</v>
      </c>
      <c r="B6" s="3">
        <f>ROUNDUP($B$4/4,0)</f>
        <v>4</v>
      </c>
      <c r="D6" s="14" t="s">
        <v>30</v>
      </c>
      <c r="E6" s="15">
        <v>6</v>
      </c>
      <c r="F6" s="16">
        <f>COUNTIF(Leadership!$D$2:$D$27,4)</f>
        <v>0</v>
      </c>
      <c r="G6" s="17">
        <f t="shared" si="0"/>
        <v>6</v>
      </c>
      <c r="I6" s="30"/>
      <c r="J6" s="31">
        <v>4</v>
      </c>
      <c r="K6" s="32"/>
    </row>
    <row r="7" spans="1:11">
      <c r="A7" s="2" t="s">
        <v>41</v>
      </c>
      <c r="B7" s="3">
        <f>ROUNDUP($B$4/4,0)</f>
        <v>4</v>
      </c>
      <c r="D7" s="14" t="s">
        <v>31</v>
      </c>
      <c r="E7" s="15">
        <v>4</v>
      </c>
      <c r="F7" s="16">
        <f>COUNTIF(Leadership!$D$2:$D$27,5)</f>
        <v>1</v>
      </c>
      <c r="G7" s="17">
        <f t="shared" si="0"/>
        <v>3</v>
      </c>
      <c r="I7" s="30"/>
      <c r="J7" s="31">
        <v>4</v>
      </c>
      <c r="K7" s="33"/>
    </row>
    <row r="8" spans="1:11" ht="16.5" thickBot="1">
      <c r="A8" s="2" t="s">
        <v>42</v>
      </c>
      <c r="B8" s="3" t="s">
        <v>87</v>
      </c>
      <c r="D8" s="18" t="s">
        <v>32</v>
      </c>
      <c r="E8" s="19">
        <v>2</v>
      </c>
      <c r="F8" s="20">
        <f>COUNTIF(Leadership!$D$2:$D$27,6)</f>
        <v>3</v>
      </c>
      <c r="G8" s="21">
        <f t="shared" si="0"/>
        <v>-1</v>
      </c>
      <c r="I8" s="30"/>
      <c r="J8" s="31">
        <v>4</v>
      </c>
      <c r="K8" s="33"/>
    </row>
    <row r="9" spans="1:11" ht="16.5" thickBot="1">
      <c r="A9" s="2" t="s">
        <v>83</v>
      </c>
      <c r="B9" s="3">
        <v>18</v>
      </c>
      <c r="D9" s="22" t="s">
        <v>7</v>
      </c>
      <c r="E9" s="23">
        <f>SUM(E3:E8)</f>
        <v>50</v>
      </c>
      <c r="F9" s="24">
        <f>SUM(F3:F8)</f>
        <v>4</v>
      </c>
      <c r="G9" s="25">
        <f t="shared" si="0"/>
        <v>46</v>
      </c>
      <c r="H9" s="7"/>
      <c r="I9" s="30"/>
      <c r="J9" s="31">
        <v>3</v>
      </c>
      <c r="K9" s="33"/>
    </row>
    <row r="10" spans="1:11" ht="16.5" thickTop="1">
      <c r="B10" s="3"/>
      <c r="I10" s="30"/>
      <c r="J10" s="31">
        <v>3</v>
      </c>
      <c r="K10" s="32"/>
    </row>
    <row r="11" spans="1:11">
      <c r="B11" s="3"/>
      <c r="D11" s="6" t="s">
        <v>51</v>
      </c>
      <c r="E11" s="6"/>
      <c r="F11" s="6"/>
      <c r="G11" s="6"/>
      <c r="I11" s="30"/>
      <c r="J11" s="31">
        <v>3</v>
      </c>
      <c r="K11" s="32"/>
    </row>
    <row r="12" spans="1:11" ht="16.5" thickBot="1">
      <c r="B12" s="3"/>
      <c r="D12" s="5" t="s">
        <v>0</v>
      </c>
      <c r="E12" s="5" t="s">
        <v>24</v>
      </c>
      <c r="F12" s="5" t="s">
        <v>25</v>
      </c>
      <c r="G12" s="5" t="s">
        <v>26</v>
      </c>
      <c r="I12" s="30"/>
      <c r="J12" s="31">
        <v>3</v>
      </c>
      <c r="K12" s="33"/>
    </row>
    <row r="13" spans="1:11" ht="16.5" thickTop="1">
      <c r="B13" s="3"/>
      <c r="D13" s="10" t="s">
        <v>27</v>
      </c>
      <c r="E13" s="11">
        <v>10</v>
      </c>
      <c r="F13" s="12">
        <f>COUNTIF($J$3:$J$27,1)</f>
        <v>10</v>
      </c>
      <c r="G13" s="13">
        <f t="shared" ref="G13:G19" si="1">E13-F13</f>
        <v>0</v>
      </c>
      <c r="I13" s="30"/>
      <c r="J13" s="31">
        <v>2</v>
      </c>
      <c r="K13" s="33"/>
    </row>
    <row r="14" spans="1:11">
      <c r="B14" s="3"/>
      <c r="D14" s="14" t="s">
        <v>28</v>
      </c>
      <c r="E14" s="15">
        <v>5</v>
      </c>
      <c r="F14" s="16">
        <f>COUNTIF($J$3:$J$27,2)</f>
        <v>5</v>
      </c>
      <c r="G14" s="17">
        <f t="shared" si="1"/>
        <v>0</v>
      </c>
      <c r="I14" s="30"/>
      <c r="J14" s="31">
        <v>2</v>
      </c>
      <c r="K14" s="33"/>
    </row>
    <row r="15" spans="1:11">
      <c r="D15" s="14" t="s">
        <v>29</v>
      </c>
      <c r="E15" s="15">
        <v>4</v>
      </c>
      <c r="F15" s="16">
        <f>COUNTIF($J$3:$J$27,3)</f>
        <v>4</v>
      </c>
      <c r="G15" s="17">
        <f t="shared" si="1"/>
        <v>0</v>
      </c>
      <c r="I15" s="30"/>
      <c r="J15" s="31">
        <v>2</v>
      </c>
      <c r="K15" s="32"/>
    </row>
    <row r="16" spans="1:11">
      <c r="D16" s="14" t="s">
        <v>30</v>
      </c>
      <c r="E16" s="15">
        <v>3</v>
      </c>
      <c r="F16" s="16">
        <f>COUNTIF($J$3:$J$27,4)</f>
        <v>3</v>
      </c>
      <c r="G16" s="17">
        <f t="shared" si="1"/>
        <v>0</v>
      </c>
      <c r="I16" s="30"/>
      <c r="J16" s="31">
        <v>2</v>
      </c>
      <c r="K16" s="32"/>
    </row>
    <row r="17" spans="4:11">
      <c r="D17" s="14" t="s">
        <v>31</v>
      </c>
      <c r="E17" s="15">
        <v>2</v>
      </c>
      <c r="F17" s="16">
        <f>COUNTIF($J$3:$J$27,5)</f>
        <v>2</v>
      </c>
      <c r="G17" s="17">
        <f t="shared" si="1"/>
        <v>0</v>
      </c>
      <c r="I17" s="30"/>
      <c r="J17" s="31">
        <v>2</v>
      </c>
      <c r="K17" s="33"/>
    </row>
    <row r="18" spans="4:11" ht="16.5" thickBot="1">
      <c r="D18" s="18" t="s">
        <v>32</v>
      </c>
      <c r="E18" s="19">
        <v>1</v>
      </c>
      <c r="F18" s="20">
        <f>COUNTIF($J$3:$J$27,6)</f>
        <v>1</v>
      </c>
      <c r="G18" s="21">
        <f t="shared" si="1"/>
        <v>0</v>
      </c>
      <c r="I18" s="30"/>
      <c r="J18" s="31">
        <v>1</v>
      </c>
      <c r="K18" s="33"/>
    </row>
    <row r="19" spans="4:11" ht="16.5" thickBot="1">
      <c r="D19" s="22" t="s">
        <v>7</v>
      </c>
      <c r="E19" s="23">
        <f>SUM(E13:E18)</f>
        <v>25</v>
      </c>
      <c r="F19" s="24">
        <f>SUM(F13:F18)</f>
        <v>25</v>
      </c>
      <c r="G19" s="25">
        <f t="shared" si="1"/>
        <v>0</v>
      </c>
      <c r="I19" s="30"/>
      <c r="J19" s="31">
        <v>1</v>
      </c>
      <c r="K19" s="33"/>
    </row>
    <row r="20" spans="4:11" ht="16.5" thickTop="1">
      <c r="I20" s="30"/>
      <c r="J20" s="31">
        <v>1</v>
      </c>
      <c r="K20" s="32"/>
    </row>
    <row r="21" spans="4:11">
      <c r="I21" s="30"/>
      <c r="J21" s="31">
        <v>1</v>
      </c>
      <c r="K21" s="32"/>
    </row>
    <row r="22" spans="4:11">
      <c r="I22" s="30"/>
      <c r="J22" s="31">
        <v>1</v>
      </c>
      <c r="K22" s="33"/>
    </row>
    <row r="23" spans="4:11">
      <c r="I23" s="30"/>
      <c r="J23" s="31">
        <v>1</v>
      </c>
      <c r="K23" s="33"/>
    </row>
    <row r="24" spans="4:11">
      <c r="I24" s="30"/>
      <c r="J24" s="31">
        <v>1</v>
      </c>
      <c r="K24" s="32"/>
    </row>
    <row r="25" spans="4:11">
      <c r="I25" s="30"/>
      <c r="J25" s="31">
        <v>1</v>
      </c>
      <c r="K25" s="33"/>
    </row>
    <row r="26" spans="4:11">
      <c r="I26" s="30"/>
      <c r="J26" s="31">
        <v>1</v>
      </c>
      <c r="K26" s="33"/>
    </row>
    <row r="27" spans="4:11" ht="16.5" thickBot="1">
      <c r="I27" s="34"/>
      <c r="J27" s="35">
        <v>1</v>
      </c>
      <c r="K27" s="36"/>
    </row>
    <row r="28" spans="4:11">
      <c r="I28" s="37" t="s">
        <v>55</v>
      </c>
      <c r="J28" s="38">
        <f>AVERAGE(J3:J27)</f>
        <v>2.4</v>
      </c>
      <c r="K28" s="33"/>
    </row>
    <row r="29" spans="4:11">
      <c r="I29" s="37" t="s">
        <v>56</v>
      </c>
      <c r="J29" s="39">
        <f>SUM(J3:J27)</f>
        <v>60</v>
      </c>
      <c r="K29" s="33"/>
    </row>
    <row r="30" spans="4:11">
      <c r="I30" s="37" t="s">
        <v>57</v>
      </c>
      <c r="J30" s="40">
        <f>COUNT(J3:J27)</f>
        <v>25</v>
      </c>
      <c r="K30" s="33"/>
    </row>
    <row r="31" spans="4:11" ht="16.5" thickBot="1">
      <c r="I31" s="41" t="s">
        <v>58</v>
      </c>
      <c r="J31" s="42">
        <f>((J28)*(J30/4))</f>
        <v>15</v>
      </c>
      <c r="K31" s="43"/>
    </row>
    <row r="32" spans="4:11" ht="16.5" thickTop="1"/>
  </sheetData>
  <sortState ref="I4:K9">
    <sortCondition ref="I4:I9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ColWidth="53.25" defaultRowHeight="15.75"/>
  <cols>
    <col min="1" max="1" width="23.125" style="101" bestFit="1" customWidth="1"/>
    <col min="2" max="2" width="13.375" style="75" bestFit="1" customWidth="1"/>
    <col min="3" max="3" width="20.875" style="75" bestFit="1" customWidth="1"/>
    <col min="4" max="4" width="9" style="75" bestFit="1" customWidth="1"/>
    <col min="5" max="5" width="4" style="75" bestFit="1" customWidth="1"/>
    <col min="6" max="6" width="5.25" style="75" bestFit="1" customWidth="1"/>
    <col min="7" max="7" width="10.5" style="75" bestFit="1" customWidth="1"/>
    <col min="8" max="8" width="15.375" style="75" bestFit="1" customWidth="1"/>
    <col min="9" max="9" width="11.75" style="75" bestFit="1" customWidth="1"/>
    <col min="10" max="10" width="5.625" style="75" bestFit="1" customWidth="1"/>
    <col min="11" max="11" width="4" style="75" bestFit="1" customWidth="1"/>
    <col min="12" max="12" width="4.625" style="75" bestFit="1" customWidth="1"/>
    <col min="13" max="13" width="4.875" style="75" bestFit="1" customWidth="1"/>
    <col min="14" max="14" width="3.75" style="75" bestFit="1" customWidth="1"/>
    <col min="15" max="16" width="4.75" style="75" bestFit="1" customWidth="1"/>
    <col min="17" max="17" width="4.375" style="75" bestFit="1" customWidth="1"/>
    <col min="18" max="18" width="4.5" style="102" bestFit="1" customWidth="1"/>
    <col min="19" max="19" width="4.375" style="102" bestFit="1" customWidth="1"/>
    <col min="20" max="20" width="4" style="75" bestFit="1" customWidth="1"/>
    <col min="21" max="21" width="3.875" style="75" bestFit="1" customWidth="1"/>
    <col min="22" max="22" width="8.625" style="45" bestFit="1" customWidth="1"/>
    <col min="23" max="23" width="11" style="45" bestFit="1" customWidth="1"/>
    <col min="24" max="24" width="7" style="45" bestFit="1" customWidth="1"/>
    <col min="25" max="25" width="6" style="45" bestFit="1" customWidth="1"/>
    <col min="26" max="26" width="52.875" style="75" bestFit="1" customWidth="1"/>
    <col min="27" max="16384" width="53.25" style="75"/>
  </cols>
  <sheetData>
    <row r="1" spans="1:26" ht="17.25" thickBot="1">
      <c r="A1" s="63" t="s">
        <v>19</v>
      </c>
      <c r="B1" s="64" t="s">
        <v>18</v>
      </c>
      <c r="C1" s="64" t="s">
        <v>20</v>
      </c>
      <c r="D1" s="64" t="s">
        <v>75</v>
      </c>
      <c r="E1" s="64" t="s">
        <v>17</v>
      </c>
      <c r="F1" s="64" t="s">
        <v>16</v>
      </c>
      <c r="G1" s="64" t="s">
        <v>136</v>
      </c>
      <c r="H1" s="64" t="s">
        <v>15</v>
      </c>
      <c r="I1" s="64" t="s">
        <v>74</v>
      </c>
      <c r="J1" s="64" t="s">
        <v>14</v>
      </c>
      <c r="K1" s="65" t="s">
        <v>6</v>
      </c>
      <c r="L1" s="66" t="s">
        <v>5</v>
      </c>
      <c r="M1" s="67" t="s">
        <v>2</v>
      </c>
      <c r="N1" s="68" t="s">
        <v>3</v>
      </c>
      <c r="O1" s="69" t="s">
        <v>4</v>
      </c>
      <c r="P1" s="70" t="s">
        <v>1</v>
      </c>
      <c r="Q1" s="71" t="s">
        <v>97</v>
      </c>
      <c r="R1" s="72" t="s">
        <v>98</v>
      </c>
      <c r="S1" s="72" t="s">
        <v>9</v>
      </c>
      <c r="T1" s="73" t="s">
        <v>13</v>
      </c>
      <c r="U1" s="74" t="s">
        <v>12</v>
      </c>
      <c r="V1" s="44" t="s">
        <v>11</v>
      </c>
      <c r="W1" s="44" t="s">
        <v>10</v>
      </c>
      <c r="X1" s="44" t="s">
        <v>124</v>
      </c>
      <c r="Y1" s="44" t="s">
        <v>123</v>
      </c>
      <c r="Z1" s="74" t="s">
        <v>21</v>
      </c>
    </row>
    <row r="2" spans="1:26" ht="16.5">
      <c r="A2" s="76" t="s">
        <v>88</v>
      </c>
      <c r="B2" s="77" t="s">
        <v>175</v>
      </c>
      <c r="C2" s="50" t="s">
        <v>89</v>
      </c>
      <c r="D2" s="61">
        <v>13</v>
      </c>
      <c r="E2" s="50" t="s">
        <v>34</v>
      </c>
      <c r="F2" s="78" t="s">
        <v>48</v>
      </c>
      <c r="G2" s="50">
        <v>127</v>
      </c>
      <c r="H2" s="50" t="s">
        <v>62</v>
      </c>
      <c r="I2" s="50" t="s">
        <v>145</v>
      </c>
      <c r="J2" s="81"/>
      <c r="K2" s="80">
        <v>14</v>
      </c>
      <c r="L2" s="78">
        <v>14</v>
      </c>
      <c r="M2" s="78">
        <v>14</v>
      </c>
      <c r="N2" s="78">
        <v>14</v>
      </c>
      <c r="O2" s="78">
        <v>13</v>
      </c>
      <c r="P2" s="81">
        <v>16</v>
      </c>
      <c r="Q2" s="82">
        <f>AVERAGE(K2:P2)</f>
        <v>14.166666666666666</v>
      </c>
      <c r="R2" s="83">
        <v>2</v>
      </c>
      <c r="S2" s="84"/>
      <c r="T2" s="78"/>
      <c r="U2" s="85"/>
      <c r="V2" s="48"/>
      <c r="W2" s="50"/>
      <c r="X2" s="104" t="s">
        <v>23</v>
      </c>
      <c r="Y2" s="104" t="s">
        <v>23</v>
      </c>
      <c r="Z2" s="85" t="s">
        <v>172</v>
      </c>
    </row>
    <row r="3" spans="1:26" ht="31.5">
      <c r="A3" s="86" t="s">
        <v>152</v>
      </c>
      <c r="B3" s="50" t="s">
        <v>96</v>
      </c>
      <c r="C3" s="105" t="s">
        <v>23</v>
      </c>
      <c r="D3" s="61">
        <v>13</v>
      </c>
      <c r="E3" s="50" t="s">
        <v>34</v>
      </c>
      <c r="F3" s="50" t="s">
        <v>92</v>
      </c>
      <c r="G3" s="50" t="s">
        <v>100</v>
      </c>
      <c r="H3" s="50" t="s">
        <v>113</v>
      </c>
      <c r="I3" s="50" t="s">
        <v>89</v>
      </c>
      <c r="J3" s="81"/>
      <c r="K3" s="80">
        <v>19</v>
      </c>
      <c r="L3" s="8">
        <v>10</v>
      </c>
      <c r="M3" s="8">
        <v>17</v>
      </c>
      <c r="N3" s="8">
        <v>20</v>
      </c>
      <c r="O3" s="8">
        <v>20</v>
      </c>
      <c r="P3" s="49">
        <v>21</v>
      </c>
      <c r="Q3" s="57">
        <f>AVERAGE(K3:P3)</f>
        <v>17.833333333333332</v>
      </c>
      <c r="R3" s="59">
        <v>0</v>
      </c>
      <c r="S3" s="84">
        <v>22</v>
      </c>
      <c r="T3" s="78">
        <v>31</v>
      </c>
      <c r="U3" s="85">
        <v>180</v>
      </c>
      <c r="V3" s="47" t="s">
        <v>35</v>
      </c>
      <c r="W3" s="50" t="s">
        <v>168</v>
      </c>
      <c r="X3" s="79">
        <v>24</v>
      </c>
      <c r="Y3" s="79">
        <v>24</v>
      </c>
      <c r="Z3" s="60" t="s">
        <v>126</v>
      </c>
    </row>
    <row r="4" spans="1:26" ht="31.5">
      <c r="A4" s="92" t="s">
        <v>166</v>
      </c>
      <c r="B4" s="93" t="s">
        <v>177</v>
      </c>
      <c r="C4" s="93" t="s">
        <v>43</v>
      </c>
      <c r="D4" s="61">
        <v>12</v>
      </c>
      <c r="E4" s="93" t="s">
        <v>44</v>
      </c>
      <c r="F4" s="78" t="s">
        <v>60</v>
      </c>
      <c r="G4" s="50">
        <v>127</v>
      </c>
      <c r="H4" s="50" t="s">
        <v>62</v>
      </c>
      <c r="I4" s="50" t="s">
        <v>132</v>
      </c>
      <c r="J4" s="81"/>
      <c r="K4" s="80">
        <v>10</v>
      </c>
      <c r="L4" s="78">
        <v>16</v>
      </c>
      <c r="M4" s="78">
        <v>11</v>
      </c>
      <c r="N4" s="78">
        <v>12</v>
      </c>
      <c r="O4" s="78">
        <v>8</v>
      </c>
      <c r="P4" s="81">
        <v>8</v>
      </c>
      <c r="Q4" s="82">
        <f>AVERAGE(K4:P4)</f>
        <v>10.833333333333334</v>
      </c>
      <c r="R4" s="83">
        <v>3</v>
      </c>
      <c r="S4" s="84"/>
      <c r="T4" s="78"/>
      <c r="U4" s="85"/>
      <c r="V4" s="48"/>
      <c r="W4" s="50"/>
      <c r="X4" s="104" t="s">
        <v>23</v>
      </c>
      <c r="Y4" s="104" t="s">
        <v>23</v>
      </c>
      <c r="Z4" s="85" t="s">
        <v>174</v>
      </c>
    </row>
    <row r="5" spans="1:26" ht="31.5">
      <c r="A5" s="92" t="s">
        <v>147</v>
      </c>
      <c r="B5" s="93" t="s">
        <v>107</v>
      </c>
      <c r="C5" s="107" t="s">
        <v>23</v>
      </c>
      <c r="D5" s="61">
        <v>9</v>
      </c>
      <c r="E5" s="93" t="s">
        <v>34</v>
      </c>
      <c r="F5" s="50" t="s">
        <v>92</v>
      </c>
      <c r="G5" s="50" t="s">
        <v>100</v>
      </c>
      <c r="H5" s="50" t="s">
        <v>66</v>
      </c>
      <c r="I5" s="50" t="s">
        <v>43</v>
      </c>
      <c r="J5" s="81"/>
      <c r="K5" s="80">
        <v>25</v>
      </c>
      <c r="L5" s="9">
        <v>10</v>
      </c>
      <c r="M5" s="9">
        <v>21</v>
      </c>
      <c r="N5" s="9">
        <v>8</v>
      </c>
      <c r="O5" s="9">
        <v>14</v>
      </c>
      <c r="P5" s="55">
        <v>11</v>
      </c>
      <c r="Q5" s="56">
        <f>AVERAGE(K5:P5)</f>
        <v>14.833333333333334</v>
      </c>
      <c r="R5" s="58">
        <v>4</v>
      </c>
      <c r="S5" s="84">
        <v>15</v>
      </c>
      <c r="T5" s="78">
        <v>19</v>
      </c>
      <c r="U5" s="85">
        <v>117</v>
      </c>
      <c r="V5" s="47" t="s">
        <v>35</v>
      </c>
      <c r="W5" s="50"/>
      <c r="X5" s="79">
        <v>19</v>
      </c>
      <c r="Y5" s="104" t="s">
        <v>23</v>
      </c>
      <c r="Z5" s="60" t="s">
        <v>110</v>
      </c>
    </row>
    <row r="6" spans="1:26" ht="16.5">
      <c r="A6" s="86" t="s">
        <v>79</v>
      </c>
      <c r="B6" s="50" t="s">
        <v>177</v>
      </c>
      <c r="C6" s="50" t="s">
        <v>90</v>
      </c>
      <c r="D6" s="61">
        <v>11</v>
      </c>
      <c r="E6" s="50" t="s">
        <v>34</v>
      </c>
      <c r="F6" s="50" t="s">
        <v>60</v>
      </c>
      <c r="G6" s="50">
        <v>105</v>
      </c>
      <c r="H6" s="50" t="s">
        <v>62</v>
      </c>
      <c r="I6" s="50" t="s">
        <v>146</v>
      </c>
      <c r="J6" s="81"/>
      <c r="K6" s="80">
        <v>12</v>
      </c>
      <c r="L6" s="9">
        <v>15</v>
      </c>
      <c r="M6" s="9">
        <v>10</v>
      </c>
      <c r="N6" s="9">
        <v>15</v>
      </c>
      <c r="O6" s="9">
        <v>12</v>
      </c>
      <c r="P6" s="55">
        <v>9</v>
      </c>
      <c r="Q6" s="56">
        <f>AVERAGE(K6:P6)</f>
        <v>12.166666666666666</v>
      </c>
      <c r="R6" s="58">
        <v>3</v>
      </c>
      <c r="S6" s="84"/>
      <c r="T6" s="78"/>
      <c r="U6" s="85"/>
      <c r="V6" s="47"/>
      <c r="W6" s="50"/>
      <c r="X6" s="104" t="s">
        <v>23</v>
      </c>
      <c r="Y6" s="104" t="s">
        <v>23</v>
      </c>
      <c r="Z6" s="60"/>
    </row>
    <row r="7" spans="1:26" ht="16.5">
      <c r="A7" s="86" t="s">
        <v>158</v>
      </c>
      <c r="B7" s="50" t="s">
        <v>65</v>
      </c>
      <c r="C7" s="105" t="s">
        <v>23</v>
      </c>
      <c r="D7" s="61">
        <v>8</v>
      </c>
      <c r="E7" s="50" t="s">
        <v>34</v>
      </c>
      <c r="F7" s="50" t="s">
        <v>92</v>
      </c>
      <c r="G7" s="50" t="s">
        <v>73</v>
      </c>
      <c r="H7" s="50" t="s">
        <v>121</v>
      </c>
      <c r="I7" s="50" t="s">
        <v>90</v>
      </c>
      <c r="J7" s="81"/>
      <c r="K7" s="80">
        <v>19</v>
      </c>
      <c r="L7" s="78">
        <v>10</v>
      </c>
      <c r="M7" s="78">
        <v>17</v>
      </c>
      <c r="N7" s="78">
        <v>8</v>
      </c>
      <c r="O7" s="78">
        <v>11</v>
      </c>
      <c r="P7" s="81">
        <v>10</v>
      </c>
      <c r="Q7" s="82">
        <f>AVERAGE(K7:P7)</f>
        <v>12.5</v>
      </c>
      <c r="R7" s="83">
        <v>0</v>
      </c>
      <c r="S7" s="84">
        <v>18</v>
      </c>
      <c r="T7" s="78">
        <v>17</v>
      </c>
      <c r="U7" s="85">
        <v>142</v>
      </c>
      <c r="V7" s="47" t="s">
        <v>35</v>
      </c>
      <c r="W7" s="50"/>
      <c r="X7" s="79">
        <v>20</v>
      </c>
      <c r="Y7" s="79">
        <v>17</v>
      </c>
      <c r="Z7" s="60" t="s">
        <v>120</v>
      </c>
    </row>
    <row r="8" spans="1:26" ht="16.5">
      <c r="A8" s="86" t="s">
        <v>78</v>
      </c>
      <c r="B8" s="93" t="s">
        <v>175</v>
      </c>
      <c r="C8" s="50" t="s">
        <v>45</v>
      </c>
      <c r="D8" s="61">
        <v>10</v>
      </c>
      <c r="E8" s="50" t="s">
        <v>44</v>
      </c>
      <c r="F8" s="87" t="s">
        <v>46</v>
      </c>
      <c r="G8" s="50">
        <v>108</v>
      </c>
      <c r="H8" s="50" t="s">
        <v>62</v>
      </c>
      <c r="I8" s="50" t="s">
        <v>141</v>
      </c>
      <c r="J8" s="79"/>
      <c r="K8" s="80">
        <v>16</v>
      </c>
      <c r="L8" s="78">
        <v>12</v>
      </c>
      <c r="M8" s="78">
        <v>18</v>
      </c>
      <c r="N8" s="78">
        <v>9</v>
      </c>
      <c r="O8" s="78">
        <v>8</v>
      </c>
      <c r="P8" s="81">
        <v>10</v>
      </c>
      <c r="Q8" s="82">
        <f>AVERAGE(K8:P8)</f>
        <v>12.166666666666666</v>
      </c>
      <c r="R8" s="83">
        <v>1</v>
      </c>
      <c r="S8" s="84"/>
      <c r="T8" s="78"/>
      <c r="U8" s="85"/>
      <c r="V8" s="47"/>
      <c r="W8" s="50"/>
      <c r="X8" s="104" t="s">
        <v>23</v>
      </c>
      <c r="Y8" s="104" t="s">
        <v>23</v>
      </c>
      <c r="Z8" s="60" t="s">
        <v>170</v>
      </c>
    </row>
    <row r="9" spans="1:26" ht="31.5">
      <c r="A9" s="86" t="s">
        <v>155</v>
      </c>
      <c r="B9" s="50" t="s">
        <v>71</v>
      </c>
      <c r="C9" s="105" t="s">
        <v>23</v>
      </c>
      <c r="D9" s="61">
        <v>8</v>
      </c>
      <c r="E9" s="50" t="s">
        <v>34</v>
      </c>
      <c r="F9" s="50" t="s">
        <v>92</v>
      </c>
      <c r="G9" s="50" t="s">
        <v>116</v>
      </c>
      <c r="H9" s="50" t="s">
        <v>72</v>
      </c>
      <c r="I9" s="50" t="s">
        <v>45</v>
      </c>
      <c r="J9" s="81"/>
      <c r="K9" s="80">
        <v>17</v>
      </c>
      <c r="L9" s="9">
        <v>10</v>
      </c>
      <c r="M9" s="9">
        <v>19</v>
      </c>
      <c r="N9" s="9">
        <v>16</v>
      </c>
      <c r="O9" s="9">
        <v>19</v>
      </c>
      <c r="P9" s="55">
        <v>20</v>
      </c>
      <c r="Q9" s="56">
        <f>AVERAGE(K9:P9)</f>
        <v>16.833333333333332</v>
      </c>
      <c r="R9" s="58">
        <v>0</v>
      </c>
      <c r="S9" s="84">
        <v>17</v>
      </c>
      <c r="T9" s="78">
        <v>23</v>
      </c>
      <c r="U9" s="85">
        <v>158</v>
      </c>
      <c r="V9" s="47" t="s">
        <v>35</v>
      </c>
      <c r="W9" s="50" t="s">
        <v>167</v>
      </c>
      <c r="X9" s="79">
        <v>21</v>
      </c>
      <c r="Y9" s="79" t="s">
        <v>23</v>
      </c>
      <c r="Z9" s="60" t="s">
        <v>119</v>
      </c>
    </row>
    <row r="10" spans="1:26" ht="16.5">
      <c r="A10" s="86" t="s">
        <v>80</v>
      </c>
      <c r="B10" s="50" t="s">
        <v>175</v>
      </c>
      <c r="C10" s="50" t="s">
        <v>76</v>
      </c>
      <c r="D10" s="61">
        <v>10</v>
      </c>
      <c r="E10" s="50" t="s">
        <v>34</v>
      </c>
      <c r="F10" s="78" t="s">
        <v>47</v>
      </c>
      <c r="G10" s="50">
        <v>95</v>
      </c>
      <c r="H10" s="50" t="s">
        <v>62</v>
      </c>
      <c r="I10" s="50" t="s">
        <v>134</v>
      </c>
      <c r="J10" s="81"/>
      <c r="K10" s="80">
        <v>11</v>
      </c>
      <c r="L10" s="78">
        <v>12</v>
      </c>
      <c r="M10" s="78">
        <v>12</v>
      </c>
      <c r="N10" s="78">
        <v>12</v>
      </c>
      <c r="O10" s="78">
        <v>16</v>
      </c>
      <c r="P10" s="81">
        <v>17</v>
      </c>
      <c r="Q10" s="82">
        <f>AVERAGE(K10:P10)</f>
        <v>13.333333333333334</v>
      </c>
      <c r="R10" s="83">
        <v>1</v>
      </c>
      <c r="S10" s="84"/>
      <c r="T10" s="78"/>
      <c r="U10" s="85"/>
      <c r="V10" s="48"/>
      <c r="W10" s="50"/>
      <c r="X10" s="104" t="s">
        <v>23</v>
      </c>
      <c r="Y10" s="104" t="s">
        <v>23</v>
      </c>
      <c r="Z10" s="85"/>
    </row>
    <row r="11" spans="1:26" ht="31.5">
      <c r="A11" s="86" t="s">
        <v>160</v>
      </c>
      <c r="B11" s="50" t="s">
        <v>105</v>
      </c>
      <c r="C11" s="105" t="s">
        <v>23</v>
      </c>
      <c r="D11" s="61">
        <v>10</v>
      </c>
      <c r="E11" s="50" t="s">
        <v>34</v>
      </c>
      <c r="F11" s="50" t="s">
        <v>60</v>
      </c>
      <c r="G11" s="50" t="s">
        <v>100</v>
      </c>
      <c r="H11" s="50" t="s">
        <v>69</v>
      </c>
      <c r="I11" s="50" t="s">
        <v>142</v>
      </c>
      <c r="J11" s="81"/>
      <c r="K11" s="80">
        <v>19</v>
      </c>
      <c r="L11" s="9">
        <v>16</v>
      </c>
      <c r="M11" s="9">
        <v>15</v>
      </c>
      <c r="N11" s="9">
        <v>8</v>
      </c>
      <c r="O11" s="9">
        <v>12</v>
      </c>
      <c r="P11" s="55">
        <v>11</v>
      </c>
      <c r="Q11" s="56">
        <f>AVERAGE(K11:P11)</f>
        <v>13.5</v>
      </c>
      <c r="R11" s="58">
        <v>3</v>
      </c>
      <c r="S11" s="84">
        <v>17</v>
      </c>
      <c r="T11" s="78">
        <v>20</v>
      </c>
      <c r="U11" s="85">
        <v>122</v>
      </c>
      <c r="V11" s="47" t="s">
        <v>35</v>
      </c>
      <c r="W11" s="50"/>
      <c r="X11" s="104" t="s">
        <v>23</v>
      </c>
      <c r="Y11" s="104" t="s">
        <v>23</v>
      </c>
      <c r="Z11" s="60" t="s">
        <v>110</v>
      </c>
    </row>
    <row r="12" spans="1:26" ht="16.5">
      <c r="A12" s="86" t="s">
        <v>161</v>
      </c>
      <c r="B12" s="93" t="s">
        <v>176</v>
      </c>
      <c r="C12" s="50" t="s">
        <v>91</v>
      </c>
      <c r="D12" s="61">
        <v>10</v>
      </c>
      <c r="E12" s="50" t="s">
        <v>44</v>
      </c>
      <c r="F12" s="78" t="s">
        <v>47</v>
      </c>
      <c r="G12" s="50">
        <v>101</v>
      </c>
      <c r="H12" s="50" t="s">
        <v>62</v>
      </c>
      <c r="I12" s="50" t="s">
        <v>144</v>
      </c>
      <c r="J12" s="81"/>
      <c r="K12" s="80">
        <v>11</v>
      </c>
      <c r="L12" s="78">
        <v>14</v>
      </c>
      <c r="M12" s="78">
        <v>10</v>
      </c>
      <c r="N12" s="78">
        <v>16</v>
      </c>
      <c r="O12" s="78">
        <v>11</v>
      </c>
      <c r="P12" s="81">
        <v>12</v>
      </c>
      <c r="Q12" s="82">
        <f>AVERAGE(K12:P12)</f>
        <v>12.333333333333334</v>
      </c>
      <c r="R12" s="83">
        <v>2</v>
      </c>
      <c r="S12" s="84"/>
      <c r="T12" s="78"/>
      <c r="U12" s="85"/>
      <c r="V12" s="48"/>
      <c r="W12" s="50"/>
      <c r="X12" s="104" t="s">
        <v>23</v>
      </c>
      <c r="Y12" s="104" t="s">
        <v>23</v>
      </c>
      <c r="Z12" s="85"/>
    </row>
    <row r="13" spans="1:26" ht="16.5">
      <c r="A13" s="86" t="s">
        <v>148</v>
      </c>
      <c r="B13" s="50" t="s">
        <v>93</v>
      </c>
      <c r="C13" s="107" t="s">
        <v>23</v>
      </c>
      <c r="D13" s="61">
        <v>9</v>
      </c>
      <c r="E13" s="78" t="s">
        <v>44</v>
      </c>
      <c r="F13" s="50" t="s">
        <v>47</v>
      </c>
      <c r="G13" s="50" t="s">
        <v>73</v>
      </c>
      <c r="H13" s="50" t="s">
        <v>114</v>
      </c>
      <c r="I13" s="50" t="s">
        <v>91</v>
      </c>
      <c r="J13" s="79"/>
      <c r="K13" s="80">
        <v>17</v>
      </c>
      <c r="L13" s="78">
        <v>10</v>
      </c>
      <c r="M13" s="78">
        <v>17</v>
      </c>
      <c r="N13" s="78">
        <v>14</v>
      </c>
      <c r="O13" s="78">
        <v>17</v>
      </c>
      <c r="P13" s="81">
        <v>14</v>
      </c>
      <c r="Q13" s="82">
        <f>AVERAGE(K13:P13)</f>
        <v>14.833333333333334</v>
      </c>
      <c r="R13" s="83">
        <v>0</v>
      </c>
      <c r="S13" s="84">
        <v>15</v>
      </c>
      <c r="T13" s="78">
        <v>22</v>
      </c>
      <c r="U13" s="85">
        <v>157</v>
      </c>
      <c r="V13" s="47" t="s">
        <v>35</v>
      </c>
      <c r="W13" s="50"/>
      <c r="X13" s="79">
        <v>21</v>
      </c>
      <c r="Y13" s="79">
        <v>20</v>
      </c>
      <c r="Z13" s="60" t="s">
        <v>127</v>
      </c>
    </row>
    <row r="14" spans="1:26" ht="16.5">
      <c r="A14" s="86" t="s">
        <v>159</v>
      </c>
      <c r="B14" s="93" t="s">
        <v>178</v>
      </c>
      <c r="C14" s="50" t="s">
        <v>50</v>
      </c>
      <c r="D14" s="61">
        <v>10</v>
      </c>
      <c r="E14" s="50" t="s">
        <v>34</v>
      </c>
      <c r="F14" s="78" t="s">
        <v>47</v>
      </c>
      <c r="G14" s="50">
        <v>96</v>
      </c>
      <c r="H14" s="50" t="s">
        <v>62</v>
      </c>
      <c r="I14" s="50" t="s">
        <v>138</v>
      </c>
      <c r="J14" s="81"/>
      <c r="K14" s="80">
        <v>11</v>
      </c>
      <c r="L14" s="78">
        <v>15</v>
      </c>
      <c r="M14" s="78">
        <v>12</v>
      </c>
      <c r="N14" s="78">
        <v>15</v>
      </c>
      <c r="O14" s="78">
        <v>14</v>
      </c>
      <c r="P14" s="81">
        <v>11</v>
      </c>
      <c r="Q14" s="82">
        <f>AVERAGE(K14:P14)</f>
        <v>13</v>
      </c>
      <c r="R14" s="83">
        <v>3</v>
      </c>
      <c r="S14" s="84"/>
      <c r="T14" s="78"/>
      <c r="U14" s="85"/>
      <c r="V14" s="48"/>
      <c r="W14" s="50"/>
      <c r="X14" s="104" t="s">
        <v>23</v>
      </c>
      <c r="Y14" s="104" t="s">
        <v>23</v>
      </c>
      <c r="Z14" s="85"/>
    </row>
    <row r="15" spans="1:26" ht="16.5">
      <c r="A15" s="86" t="s">
        <v>156</v>
      </c>
      <c r="B15" s="50" t="s">
        <v>64</v>
      </c>
      <c r="C15" s="105" t="s">
        <v>23</v>
      </c>
      <c r="D15" s="61">
        <v>8</v>
      </c>
      <c r="E15" s="50" t="s">
        <v>44</v>
      </c>
      <c r="F15" s="50" t="s">
        <v>117</v>
      </c>
      <c r="G15" s="50" t="s">
        <v>116</v>
      </c>
      <c r="H15" s="50" t="s">
        <v>129</v>
      </c>
      <c r="I15" s="50" t="s">
        <v>50</v>
      </c>
      <c r="J15" s="81"/>
      <c r="K15" s="80">
        <v>19</v>
      </c>
      <c r="L15" s="8">
        <v>10</v>
      </c>
      <c r="M15" s="8">
        <v>17</v>
      </c>
      <c r="N15" s="8">
        <v>14</v>
      </c>
      <c r="O15" s="8">
        <v>15</v>
      </c>
      <c r="P15" s="49">
        <v>14</v>
      </c>
      <c r="Q15" s="57">
        <f>AVERAGE(K15:P15)</f>
        <v>14.833333333333334</v>
      </c>
      <c r="R15" s="59">
        <v>0</v>
      </c>
      <c r="S15" s="84">
        <v>17</v>
      </c>
      <c r="T15" s="78">
        <v>22</v>
      </c>
      <c r="U15" s="85">
        <v>133</v>
      </c>
      <c r="V15" s="47" t="s">
        <v>35</v>
      </c>
      <c r="W15" s="50"/>
      <c r="X15" s="79">
        <v>20</v>
      </c>
      <c r="Y15" s="79">
        <v>0</v>
      </c>
      <c r="Z15" s="60" t="s">
        <v>131</v>
      </c>
    </row>
    <row r="16" spans="1:26" ht="16.5">
      <c r="A16" s="86" t="s">
        <v>77</v>
      </c>
      <c r="B16" s="50" t="s">
        <v>175</v>
      </c>
      <c r="C16" s="50" t="s">
        <v>8</v>
      </c>
      <c r="D16" s="61">
        <v>9</v>
      </c>
      <c r="E16" s="50" t="s">
        <v>34</v>
      </c>
      <c r="F16" s="50" t="s">
        <v>60</v>
      </c>
      <c r="G16" s="50">
        <v>89</v>
      </c>
      <c r="H16" s="50" t="s">
        <v>62</v>
      </c>
      <c r="I16" s="50" t="s">
        <v>137</v>
      </c>
      <c r="J16" s="79"/>
      <c r="K16" s="80">
        <v>10</v>
      </c>
      <c r="L16" s="88">
        <v>12</v>
      </c>
      <c r="M16" s="88">
        <v>13</v>
      </c>
      <c r="N16" s="88">
        <v>11</v>
      </c>
      <c r="O16" s="88">
        <v>18</v>
      </c>
      <c r="P16" s="89">
        <v>13</v>
      </c>
      <c r="Q16" s="90">
        <f>AVERAGE(K16:P16)</f>
        <v>12.833333333333334</v>
      </c>
      <c r="R16" s="91">
        <v>1</v>
      </c>
      <c r="S16" s="84"/>
      <c r="T16" s="78"/>
      <c r="U16" s="85"/>
      <c r="V16" s="48"/>
      <c r="W16" s="50"/>
      <c r="X16" s="104" t="s">
        <v>23</v>
      </c>
      <c r="Y16" s="104" t="s">
        <v>23</v>
      </c>
      <c r="Z16" s="85" t="s">
        <v>169</v>
      </c>
    </row>
    <row r="17" spans="1:26" ht="16.5">
      <c r="A17" s="86" t="s">
        <v>154</v>
      </c>
      <c r="B17" s="50" t="s">
        <v>95</v>
      </c>
      <c r="C17" s="105" t="s">
        <v>23</v>
      </c>
      <c r="D17" s="61">
        <v>8</v>
      </c>
      <c r="E17" s="50" t="s">
        <v>34</v>
      </c>
      <c r="F17" s="50" t="s">
        <v>117</v>
      </c>
      <c r="G17" s="50" t="s">
        <v>116</v>
      </c>
      <c r="H17" s="50" t="s">
        <v>112</v>
      </c>
      <c r="I17" s="50" t="s">
        <v>8</v>
      </c>
      <c r="J17" s="81"/>
      <c r="K17" s="80">
        <v>19</v>
      </c>
      <c r="L17" s="8">
        <v>10</v>
      </c>
      <c r="M17" s="8">
        <v>17</v>
      </c>
      <c r="N17" s="8">
        <v>8</v>
      </c>
      <c r="O17" s="8">
        <v>11</v>
      </c>
      <c r="P17" s="49">
        <v>8</v>
      </c>
      <c r="Q17" s="57">
        <f>AVERAGE(K17:P17)</f>
        <v>12.166666666666666</v>
      </c>
      <c r="R17" s="59">
        <v>0</v>
      </c>
      <c r="S17" s="84">
        <v>18</v>
      </c>
      <c r="T17" s="78">
        <v>24</v>
      </c>
      <c r="U17" s="85">
        <v>142</v>
      </c>
      <c r="V17" s="47" t="s">
        <v>35</v>
      </c>
      <c r="W17" s="50"/>
      <c r="X17" s="79">
        <v>20</v>
      </c>
      <c r="Y17" s="79">
        <v>16</v>
      </c>
      <c r="Z17" s="60" t="s">
        <v>125</v>
      </c>
    </row>
    <row r="18" spans="1:26" ht="16.5">
      <c r="A18" s="86" t="s">
        <v>153</v>
      </c>
      <c r="B18" s="50" t="s">
        <v>177</v>
      </c>
      <c r="C18" s="50" t="s">
        <v>102</v>
      </c>
      <c r="D18" s="61">
        <v>9</v>
      </c>
      <c r="E18" s="50" t="s">
        <v>44</v>
      </c>
      <c r="F18" s="78" t="s">
        <v>60</v>
      </c>
      <c r="G18" s="50">
        <v>83</v>
      </c>
      <c r="H18" s="50" t="s">
        <v>62</v>
      </c>
      <c r="I18" s="50" t="s">
        <v>135</v>
      </c>
      <c r="J18" s="81"/>
      <c r="K18" s="80">
        <v>11</v>
      </c>
      <c r="L18" s="88">
        <v>10</v>
      </c>
      <c r="M18" s="88">
        <v>13</v>
      </c>
      <c r="N18" s="88">
        <v>10</v>
      </c>
      <c r="O18" s="88">
        <v>13</v>
      </c>
      <c r="P18" s="89">
        <v>10</v>
      </c>
      <c r="Q18" s="90">
        <f>AVERAGE(K18:P18)</f>
        <v>11.166666666666666</v>
      </c>
      <c r="R18" s="91">
        <v>0</v>
      </c>
      <c r="S18" s="84"/>
      <c r="T18" s="78"/>
      <c r="U18" s="85"/>
      <c r="V18" s="48"/>
      <c r="W18" s="50"/>
      <c r="X18" s="104" t="s">
        <v>23</v>
      </c>
      <c r="Y18" s="104" t="s">
        <v>23</v>
      </c>
      <c r="Z18" s="85" t="s">
        <v>173</v>
      </c>
    </row>
    <row r="19" spans="1:26" ht="31.5">
      <c r="A19" s="86" t="s">
        <v>149</v>
      </c>
      <c r="B19" s="50" t="s">
        <v>106</v>
      </c>
      <c r="C19" s="105" t="s">
        <v>23</v>
      </c>
      <c r="D19" s="61">
        <v>7</v>
      </c>
      <c r="E19" s="50" t="s">
        <v>34</v>
      </c>
      <c r="F19" s="50" t="s">
        <v>92</v>
      </c>
      <c r="G19" s="50" t="s">
        <v>100</v>
      </c>
      <c r="H19" s="50" t="s">
        <v>70</v>
      </c>
      <c r="I19" s="50" t="s">
        <v>102</v>
      </c>
      <c r="J19" s="81"/>
      <c r="K19" s="80">
        <v>21</v>
      </c>
      <c r="L19" s="8">
        <v>14</v>
      </c>
      <c r="M19" s="8">
        <v>19</v>
      </c>
      <c r="N19" s="8">
        <v>10</v>
      </c>
      <c r="O19" s="8">
        <v>16</v>
      </c>
      <c r="P19" s="49">
        <v>13</v>
      </c>
      <c r="Q19" s="57">
        <f>AVERAGE(K19:P19)</f>
        <v>15.5</v>
      </c>
      <c r="R19" s="59">
        <v>2</v>
      </c>
      <c r="S19" s="84">
        <v>12</v>
      </c>
      <c r="T19" s="78">
        <v>19</v>
      </c>
      <c r="U19" s="85">
        <v>86</v>
      </c>
      <c r="V19" s="47" t="s">
        <v>35</v>
      </c>
      <c r="W19" s="50"/>
      <c r="X19" s="104" t="s">
        <v>23</v>
      </c>
      <c r="Y19" s="104" t="s">
        <v>23</v>
      </c>
      <c r="Z19" s="60" t="s">
        <v>111</v>
      </c>
    </row>
    <row r="20" spans="1:26" ht="16.5">
      <c r="A20" s="86" t="s">
        <v>81</v>
      </c>
      <c r="B20" s="50" t="s">
        <v>178</v>
      </c>
      <c r="C20" s="50" t="s">
        <v>82</v>
      </c>
      <c r="D20" s="61">
        <v>8</v>
      </c>
      <c r="E20" s="50" t="s">
        <v>34</v>
      </c>
      <c r="F20" s="78" t="s">
        <v>48</v>
      </c>
      <c r="G20" s="50">
        <v>74</v>
      </c>
      <c r="H20" s="50" t="s">
        <v>62</v>
      </c>
      <c r="I20" s="50" t="s">
        <v>133</v>
      </c>
      <c r="J20" s="81"/>
      <c r="K20" s="80">
        <v>11</v>
      </c>
      <c r="L20" s="88">
        <v>16</v>
      </c>
      <c r="M20" s="88">
        <v>11</v>
      </c>
      <c r="N20" s="88">
        <v>9</v>
      </c>
      <c r="O20" s="88">
        <v>12</v>
      </c>
      <c r="P20" s="89">
        <v>14</v>
      </c>
      <c r="Q20" s="90">
        <f>AVERAGE(K20:P20)</f>
        <v>12.166666666666666</v>
      </c>
      <c r="R20" s="91">
        <v>3</v>
      </c>
      <c r="S20" s="84"/>
      <c r="T20" s="78"/>
      <c r="U20" s="85"/>
      <c r="V20" s="48"/>
      <c r="W20" s="50"/>
      <c r="X20" s="104" t="s">
        <v>23</v>
      </c>
      <c r="Y20" s="104" t="s">
        <v>23</v>
      </c>
      <c r="Z20" s="85" t="s">
        <v>171</v>
      </c>
    </row>
    <row r="21" spans="1:26" ht="47.25">
      <c r="A21" s="86" t="s">
        <v>151</v>
      </c>
      <c r="B21" s="50" t="s">
        <v>104</v>
      </c>
      <c r="C21" s="105" t="s">
        <v>23</v>
      </c>
      <c r="D21" s="61">
        <v>6</v>
      </c>
      <c r="E21" s="50" t="s">
        <v>44</v>
      </c>
      <c r="F21" s="50" t="s">
        <v>46</v>
      </c>
      <c r="G21" s="50" t="s">
        <v>100</v>
      </c>
      <c r="H21" s="50" t="s">
        <v>68</v>
      </c>
      <c r="I21" s="50" t="s">
        <v>103</v>
      </c>
      <c r="J21" s="81"/>
      <c r="K21" s="80">
        <v>19</v>
      </c>
      <c r="L21" s="8">
        <v>14</v>
      </c>
      <c r="M21" s="8">
        <v>17</v>
      </c>
      <c r="N21" s="8">
        <v>8</v>
      </c>
      <c r="O21" s="8">
        <v>14</v>
      </c>
      <c r="P21" s="49">
        <v>11</v>
      </c>
      <c r="Q21" s="57">
        <f>AVERAGE(K21:P21)</f>
        <v>13.833333333333334</v>
      </c>
      <c r="R21" s="59">
        <v>2</v>
      </c>
      <c r="S21" s="84">
        <v>11</v>
      </c>
      <c r="T21" s="78">
        <v>17</v>
      </c>
      <c r="U21" s="85">
        <v>78</v>
      </c>
      <c r="V21" s="47" t="s">
        <v>35</v>
      </c>
      <c r="W21" s="50"/>
      <c r="X21" s="104" t="s">
        <v>23</v>
      </c>
      <c r="Y21" s="104" t="s">
        <v>23</v>
      </c>
      <c r="Z21" s="60" t="s">
        <v>99</v>
      </c>
    </row>
    <row r="22" spans="1:26" ht="16.5">
      <c r="A22" s="86" t="s">
        <v>165</v>
      </c>
      <c r="B22" s="93" t="s">
        <v>176</v>
      </c>
      <c r="C22" s="50" t="s">
        <v>101</v>
      </c>
      <c r="D22" s="61">
        <v>8</v>
      </c>
      <c r="E22" s="50" t="s">
        <v>44</v>
      </c>
      <c r="F22" s="78" t="s">
        <v>60</v>
      </c>
      <c r="G22" s="50">
        <v>73</v>
      </c>
      <c r="H22" s="50" t="s">
        <v>62</v>
      </c>
      <c r="I22" s="50" t="s">
        <v>139</v>
      </c>
      <c r="J22" s="81"/>
      <c r="K22" s="80">
        <v>9</v>
      </c>
      <c r="L22" s="88">
        <v>15</v>
      </c>
      <c r="M22" s="88">
        <v>10</v>
      </c>
      <c r="N22" s="88">
        <v>13</v>
      </c>
      <c r="O22" s="88">
        <v>12</v>
      </c>
      <c r="P22" s="89">
        <v>16</v>
      </c>
      <c r="Q22" s="90">
        <f>AVERAGE(K22:P22)</f>
        <v>12.5</v>
      </c>
      <c r="R22" s="91">
        <v>3</v>
      </c>
      <c r="S22" s="84"/>
      <c r="T22" s="78"/>
      <c r="U22" s="85"/>
      <c r="V22" s="48"/>
      <c r="W22" s="50"/>
      <c r="X22" s="104" t="s">
        <v>23</v>
      </c>
      <c r="Y22" s="104" t="s">
        <v>23</v>
      </c>
      <c r="Z22" s="85"/>
    </row>
    <row r="23" spans="1:26" ht="31.5">
      <c r="A23" s="86" t="s">
        <v>150</v>
      </c>
      <c r="B23" s="50" t="s">
        <v>108</v>
      </c>
      <c r="C23" s="105" t="s">
        <v>23</v>
      </c>
      <c r="D23" s="61">
        <v>8</v>
      </c>
      <c r="E23" s="50" t="s">
        <v>44</v>
      </c>
      <c r="F23" s="50" t="s">
        <v>47</v>
      </c>
      <c r="G23" s="50" t="s">
        <v>100</v>
      </c>
      <c r="H23" s="50" t="s">
        <v>67</v>
      </c>
      <c r="I23" s="50" t="s">
        <v>101</v>
      </c>
      <c r="J23" s="81"/>
      <c r="K23" s="80">
        <v>21</v>
      </c>
      <c r="L23" s="8">
        <v>12</v>
      </c>
      <c r="M23" s="8">
        <v>17</v>
      </c>
      <c r="N23" s="8">
        <v>8</v>
      </c>
      <c r="O23" s="8">
        <v>14</v>
      </c>
      <c r="P23" s="49">
        <v>11</v>
      </c>
      <c r="Q23" s="57">
        <f>AVERAGE(K23:P23)</f>
        <v>13.833333333333334</v>
      </c>
      <c r="R23" s="59">
        <v>1</v>
      </c>
      <c r="S23" s="84">
        <v>14</v>
      </c>
      <c r="T23" s="78">
        <v>20</v>
      </c>
      <c r="U23" s="85">
        <v>97</v>
      </c>
      <c r="V23" s="47" t="s">
        <v>35</v>
      </c>
      <c r="W23" s="50"/>
      <c r="X23" s="104" t="s">
        <v>23</v>
      </c>
      <c r="Y23" s="104" t="s">
        <v>23</v>
      </c>
      <c r="Z23" s="60" t="s">
        <v>109</v>
      </c>
    </row>
    <row r="24" spans="1:26" ht="16.5">
      <c r="A24" s="86" t="s">
        <v>163</v>
      </c>
      <c r="B24" s="50" t="s">
        <v>175</v>
      </c>
      <c r="C24" s="94" t="s">
        <v>61</v>
      </c>
      <c r="D24" s="61">
        <v>7</v>
      </c>
      <c r="E24" s="9" t="s">
        <v>44</v>
      </c>
      <c r="F24" s="50" t="s">
        <v>46</v>
      </c>
      <c r="G24" s="50">
        <v>70</v>
      </c>
      <c r="H24" s="50" t="s">
        <v>62</v>
      </c>
      <c r="I24" s="50" t="s">
        <v>140</v>
      </c>
      <c r="J24" s="81"/>
      <c r="K24" s="80">
        <v>10</v>
      </c>
      <c r="L24" s="78">
        <v>12</v>
      </c>
      <c r="M24" s="78">
        <v>11</v>
      </c>
      <c r="N24" s="78">
        <v>11</v>
      </c>
      <c r="O24" s="78">
        <v>17</v>
      </c>
      <c r="P24" s="81">
        <v>12</v>
      </c>
      <c r="Q24" s="82">
        <f>AVERAGE(K24:P24)</f>
        <v>12.166666666666666</v>
      </c>
      <c r="R24" s="83">
        <v>1</v>
      </c>
      <c r="S24" s="84"/>
      <c r="T24" s="78"/>
      <c r="U24" s="85"/>
      <c r="V24" s="48"/>
      <c r="W24" s="50"/>
      <c r="X24" s="104" t="s">
        <v>23</v>
      </c>
      <c r="Y24" s="104" t="s">
        <v>23</v>
      </c>
      <c r="Z24" s="85"/>
    </row>
    <row r="25" spans="1:26" ht="16.5">
      <c r="A25" s="86" t="s">
        <v>162</v>
      </c>
      <c r="B25" s="50" t="s">
        <v>94</v>
      </c>
      <c r="C25" s="105" t="s">
        <v>23</v>
      </c>
      <c r="D25" s="61">
        <v>6</v>
      </c>
      <c r="E25" s="50" t="s">
        <v>44</v>
      </c>
      <c r="F25" s="50" t="s">
        <v>46</v>
      </c>
      <c r="G25" s="50" t="s">
        <v>118</v>
      </c>
      <c r="H25" s="50" t="s">
        <v>115</v>
      </c>
      <c r="I25" s="50" t="s">
        <v>59</v>
      </c>
      <c r="J25" s="79"/>
      <c r="K25" s="80">
        <v>21</v>
      </c>
      <c r="L25" s="88">
        <v>10</v>
      </c>
      <c r="M25" s="88">
        <v>17</v>
      </c>
      <c r="N25" s="88">
        <v>14</v>
      </c>
      <c r="O25" s="88">
        <v>9</v>
      </c>
      <c r="P25" s="89">
        <v>14</v>
      </c>
      <c r="Q25" s="90">
        <f>AVERAGE(K25:P25)</f>
        <v>14.166666666666666</v>
      </c>
      <c r="R25" s="91">
        <v>0</v>
      </c>
      <c r="S25" s="84">
        <v>16</v>
      </c>
      <c r="T25" s="78">
        <v>20</v>
      </c>
      <c r="U25" s="85">
        <v>114</v>
      </c>
      <c r="V25" s="47" t="s">
        <v>35</v>
      </c>
      <c r="W25" s="50"/>
      <c r="X25" s="79" t="s">
        <v>130</v>
      </c>
      <c r="Y25" s="79">
        <v>18</v>
      </c>
      <c r="Z25" s="60" t="s">
        <v>128</v>
      </c>
    </row>
    <row r="26" spans="1:26" ht="16.5">
      <c r="A26" s="86" t="s">
        <v>164</v>
      </c>
      <c r="B26" s="50" t="s">
        <v>176</v>
      </c>
      <c r="C26" s="50" t="s">
        <v>49</v>
      </c>
      <c r="D26" s="61">
        <v>6</v>
      </c>
      <c r="E26" s="50" t="s">
        <v>34</v>
      </c>
      <c r="F26" s="78" t="s">
        <v>60</v>
      </c>
      <c r="G26" s="50">
        <v>73</v>
      </c>
      <c r="H26" s="50" t="s">
        <v>62</v>
      </c>
      <c r="I26" s="50" t="s">
        <v>143</v>
      </c>
      <c r="J26" s="81"/>
      <c r="K26" s="80">
        <v>11</v>
      </c>
      <c r="L26" s="78">
        <v>15</v>
      </c>
      <c r="M26" s="78">
        <v>12</v>
      </c>
      <c r="N26" s="78">
        <v>15</v>
      </c>
      <c r="O26" s="78">
        <v>14</v>
      </c>
      <c r="P26" s="81">
        <v>13</v>
      </c>
      <c r="Q26" s="82">
        <f>AVERAGE(K26:P26)</f>
        <v>13.333333333333334</v>
      </c>
      <c r="R26" s="83">
        <v>2</v>
      </c>
      <c r="S26" s="84"/>
      <c r="T26" s="78"/>
      <c r="U26" s="85"/>
      <c r="V26" s="48"/>
      <c r="W26" s="50"/>
      <c r="X26" s="104" t="s">
        <v>23</v>
      </c>
      <c r="Y26" s="104" t="s">
        <v>23</v>
      </c>
      <c r="Z26" s="85"/>
    </row>
    <row r="27" spans="1:26" ht="17.25" thickBot="1">
      <c r="A27" s="95" t="s">
        <v>157</v>
      </c>
      <c r="B27" s="51" t="s">
        <v>63</v>
      </c>
      <c r="C27" s="106" t="s">
        <v>23</v>
      </c>
      <c r="D27" s="62">
        <v>5</v>
      </c>
      <c r="E27" s="51" t="s">
        <v>34</v>
      </c>
      <c r="F27" s="51" t="s">
        <v>92</v>
      </c>
      <c r="G27" s="51" t="s">
        <v>118</v>
      </c>
      <c r="H27" s="51" t="s">
        <v>62</v>
      </c>
      <c r="I27" s="51" t="s">
        <v>49</v>
      </c>
      <c r="J27" s="98"/>
      <c r="K27" s="96">
        <v>21</v>
      </c>
      <c r="L27" s="108">
        <v>10</v>
      </c>
      <c r="M27" s="108">
        <v>17</v>
      </c>
      <c r="N27" s="108">
        <v>12</v>
      </c>
      <c r="O27" s="108">
        <v>13</v>
      </c>
      <c r="P27" s="109">
        <v>12</v>
      </c>
      <c r="Q27" s="110">
        <f>AVERAGE(K27:P27)</f>
        <v>14.166666666666666</v>
      </c>
      <c r="R27" s="111">
        <v>0</v>
      </c>
      <c r="S27" s="99">
        <v>14</v>
      </c>
      <c r="T27" s="97">
        <v>18</v>
      </c>
      <c r="U27" s="100">
        <v>95</v>
      </c>
      <c r="V27" s="46" t="s">
        <v>35</v>
      </c>
      <c r="W27" s="51" t="s">
        <v>168</v>
      </c>
      <c r="X27" s="112" t="s">
        <v>130</v>
      </c>
      <c r="Y27" s="112">
        <v>18</v>
      </c>
      <c r="Z27" s="103" t="s">
        <v>122</v>
      </c>
    </row>
  </sheetData>
  <pageMargins left="0.15" right="0.75" top="0.32" bottom="0.33" header="0.25" footer="0.25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Organization</vt:lpstr>
      <vt:lpstr>Leadership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2012-01-20T00:10:32Z</cp:lastPrinted>
  <dcterms:created xsi:type="dcterms:W3CDTF">2000-10-24T15:39:59Z</dcterms:created>
  <dcterms:modified xsi:type="dcterms:W3CDTF">2012-06-23T02:12:57Z</dcterms:modified>
</cp:coreProperties>
</file>